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42" r:id="rId11"/>
    <sheet name="Item12" sheetId="43" r:id="rId12"/>
    <sheet name="Item13" sheetId="44" r:id="rId13"/>
    <sheet name="Item14" sheetId="45" r:id="rId14"/>
    <sheet name="Item15" sheetId="46" r:id="rId15"/>
    <sheet name="Item16" sheetId="47" r:id="rId16"/>
    <sheet name="Item17" sheetId="48" r:id="rId17"/>
    <sheet name="Item18" sheetId="49" r:id="rId18"/>
    <sheet name="Item19" sheetId="50" r:id="rId19"/>
    <sheet name="Item20" sheetId="51" r:id="rId20"/>
    <sheet name="Item21" sheetId="52" r:id="rId21"/>
    <sheet name="Item22" sheetId="53" r:id="rId22"/>
    <sheet name="Item23" sheetId="54" r:id="rId23"/>
    <sheet name="Item24" sheetId="55" r:id="rId24"/>
    <sheet name="Item25" sheetId="56" r:id="rId25"/>
    <sheet name="Item26" sheetId="57" r:id="rId26"/>
    <sheet name="Item27" sheetId="58" r:id="rId27"/>
    <sheet name="Item28" sheetId="59" r:id="rId28"/>
    <sheet name="Item29" sheetId="60" r:id="rId29"/>
    <sheet name="Item30" sheetId="61" r:id="rId30"/>
    <sheet name="Item31" sheetId="62" r:id="rId31"/>
    <sheet name="Item32" sheetId="63" r:id="rId32"/>
    <sheet name="TOTAL" sheetId="5" r:id="rId33"/>
    <sheet name="menores" sheetId="6" r:id="rId34"/>
  </sheets>
  <definedNames>
    <definedName name="_xlnm.Print_Area" localSheetId="33">menores!$A$1:$F$67</definedName>
    <definedName name="_xlnm.Print_Area" localSheetId="32">TOTAL!$A$1:$G$35</definedName>
  </definedNames>
  <calcPr calcId="145621" iterateDelta="1E-4"/>
</workbook>
</file>

<file path=xl/calcChain.xml><?xml version="1.0" encoding="utf-8"?>
<calcChain xmlns="http://schemas.openxmlformats.org/spreadsheetml/2006/main">
  <c r="C66" i="6" l="1"/>
  <c r="D66" i="6"/>
  <c r="B66" i="6"/>
  <c r="C64" i="6"/>
  <c r="D64" i="6"/>
  <c r="B64" i="6"/>
  <c r="C62" i="6"/>
  <c r="D62" i="6"/>
  <c r="B62" i="6"/>
  <c r="C60" i="6"/>
  <c r="D60" i="6"/>
  <c r="B60" i="6"/>
  <c r="C58" i="6"/>
  <c r="D58" i="6"/>
  <c r="B58" i="6"/>
  <c r="C56" i="6"/>
  <c r="D56" i="6"/>
  <c r="B56" i="6"/>
  <c r="C54" i="6"/>
  <c r="D54" i="6"/>
  <c r="B54" i="6"/>
  <c r="C52" i="6"/>
  <c r="D52" i="6"/>
  <c r="B52" i="6"/>
  <c r="C50" i="6"/>
  <c r="D50" i="6"/>
  <c r="B50" i="6"/>
  <c r="C48" i="6"/>
  <c r="D48" i="6"/>
  <c r="B48" i="6"/>
  <c r="C46" i="6"/>
  <c r="D46" i="6"/>
  <c r="B46" i="6"/>
  <c r="C44" i="6"/>
  <c r="D44" i="6"/>
  <c r="B44" i="6"/>
  <c r="C42" i="6"/>
  <c r="D42" i="6"/>
  <c r="B42" i="6"/>
  <c r="C40" i="6"/>
  <c r="D40" i="6"/>
  <c r="B40" i="6"/>
  <c r="C38" i="6"/>
  <c r="D38" i="6"/>
  <c r="B38" i="6"/>
  <c r="C36" i="6"/>
  <c r="D36" i="6"/>
  <c r="B36" i="6"/>
  <c r="C34" i="6"/>
  <c r="D34" i="6"/>
  <c r="B34" i="6"/>
  <c r="C32" i="6"/>
  <c r="D32" i="6"/>
  <c r="B32" i="6"/>
  <c r="C30" i="6"/>
  <c r="D30" i="6"/>
  <c r="B30" i="6"/>
  <c r="C28" i="6"/>
  <c r="D28" i="6"/>
  <c r="B28" i="6"/>
  <c r="C26" i="6"/>
  <c r="D26" i="6"/>
  <c r="B26" i="6"/>
  <c r="C24" i="6"/>
  <c r="D24" i="6"/>
  <c r="B24" i="6"/>
  <c r="C22" i="6"/>
  <c r="D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34" i="5"/>
  <c r="D34" i="5"/>
  <c r="B34" i="5"/>
  <c r="C33" i="5"/>
  <c r="D33" i="5"/>
  <c r="B33" i="5"/>
  <c r="C32" i="5"/>
  <c r="D32" i="5"/>
  <c r="B32" i="5"/>
  <c r="C31" i="5"/>
  <c r="D31" i="5"/>
  <c r="B31" i="5"/>
  <c r="C30" i="5"/>
  <c r="D30" i="5"/>
  <c r="B30" i="5"/>
  <c r="C29" i="5"/>
  <c r="D29" i="5"/>
  <c r="B29" i="5"/>
  <c r="C28" i="5"/>
  <c r="D28" i="5"/>
  <c r="B28" i="5"/>
  <c r="C27" i="5"/>
  <c r="D27" i="5"/>
  <c r="B27" i="5"/>
  <c r="C26" i="5"/>
  <c r="D26" i="5"/>
  <c r="B26" i="5"/>
  <c r="C25" i="5"/>
  <c r="D25" i="5"/>
  <c r="B25" i="5"/>
  <c r="C24" i="5"/>
  <c r="D24" i="5"/>
  <c r="B24" i="5"/>
  <c r="C23" i="5"/>
  <c r="D23" i="5"/>
  <c r="B23" i="5"/>
  <c r="C22" i="5"/>
  <c r="D22" i="5"/>
  <c r="B22" i="5"/>
  <c r="C21" i="5"/>
  <c r="D21" i="5"/>
  <c r="B21" i="5"/>
  <c r="C20" i="5"/>
  <c r="D20" i="5"/>
  <c r="B20" i="5"/>
  <c r="C19" i="5"/>
  <c r="D19" i="5"/>
  <c r="B19" i="5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C11" i="5"/>
  <c r="D11" i="5"/>
  <c r="B11" i="5"/>
  <c r="C10" i="5"/>
  <c r="D10" i="5"/>
  <c r="B10" i="5"/>
  <c r="C9" i="5"/>
  <c r="D9" i="5"/>
  <c r="B9" i="5"/>
  <c r="C8" i="5"/>
  <c r="D8" i="5"/>
  <c r="B8" i="5"/>
  <c r="C7" i="5"/>
  <c r="D7" i="5"/>
  <c r="B7" i="5"/>
  <c r="C6" i="5"/>
  <c r="D6" i="5"/>
  <c r="B6" i="5"/>
  <c r="C5" i="5"/>
  <c r="D5" i="5"/>
  <c r="B5" i="5"/>
  <c r="C4" i="5"/>
  <c r="D4" i="5"/>
  <c r="B4" i="5"/>
  <c r="C3" i="5"/>
  <c r="D3" i="5"/>
  <c r="B3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I7" i="74"/>
  <c r="I6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I7" i="73"/>
  <c r="I6" i="73"/>
  <c r="F3" i="73"/>
  <c r="E10" i="6" s="1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I8" i="72"/>
  <c r="I7" i="72"/>
  <c r="I6" i="72"/>
  <c r="F3" i="72"/>
  <c r="E8" i="6" s="1"/>
  <c r="H20" i="71"/>
  <c r="G20" i="71" s="1"/>
  <c r="B5" i="6" s="1"/>
  <c r="F20" i="71"/>
  <c r="D20" i="71"/>
  <c r="B20" i="71"/>
  <c r="A20" i="71" s="1"/>
  <c r="C20" i="71" s="1"/>
  <c r="I17" i="71"/>
  <c r="I16" i="71"/>
  <c r="I15" i="71"/>
  <c r="I14" i="71"/>
  <c r="I13" i="71"/>
  <c r="I12" i="71"/>
  <c r="I11" i="71"/>
  <c r="I10" i="71"/>
  <c r="I9" i="71"/>
  <c r="I8" i="71"/>
  <c r="I7" i="71"/>
  <c r="I6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E4" i="6" s="1"/>
  <c r="H20" i="63"/>
  <c r="G20" i="63" s="1"/>
  <c r="B65" i="6" s="1"/>
  <c r="F20" i="63"/>
  <c r="D20" i="63"/>
  <c r="B20" i="63"/>
  <c r="I17" i="63"/>
  <c r="I16" i="63"/>
  <c r="I15" i="63"/>
  <c r="I14" i="63"/>
  <c r="I13" i="63"/>
  <c r="I12" i="63"/>
  <c r="I11" i="63"/>
  <c r="I10" i="63"/>
  <c r="I9" i="63"/>
  <c r="I8" i="63"/>
  <c r="I7" i="63"/>
  <c r="F3" i="63"/>
  <c r="E66" i="6" s="1"/>
  <c r="H20" i="62"/>
  <c r="G20" i="62" s="1"/>
  <c r="B63" i="6" s="1"/>
  <c r="F20" i="62"/>
  <c r="D20" i="62"/>
  <c r="B20" i="62"/>
  <c r="I17" i="62"/>
  <c r="I16" i="62"/>
  <c r="I15" i="62"/>
  <c r="I14" i="62"/>
  <c r="I13" i="62"/>
  <c r="I12" i="62"/>
  <c r="I11" i="62"/>
  <c r="I10" i="62"/>
  <c r="I9" i="62"/>
  <c r="I8" i="62"/>
  <c r="I7" i="62"/>
  <c r="F3" i="62"/>
  <c r="E64" i="6" s="1"/>
  <c r="H20" i="61"/>
  <c r="G20" i="61" s="1"/>
  <c r="B61" i="6" s="1"/>
  <c r="F20" i="61"/>
  <c r="D20" i="61"/>
  <c r="B20" i="61"/>
  <c r="I17" i="61"/>
  <c r="I16" i="61"/>
  <c r="I15" i="61"/>
  <c r="I14" i="61"/>
  <c r="I13" i="61"/>
  <c r="I12" i="61"/>
  <c r="I11" i="61"/>
  <c r="I10" i="61"/>
  <c r="I9" i="61"/>
  <c r="I8" i="61"/>
  <c r="I7" i="61"/>
  <c r="F3" i="61"/>
  <c r="E62" i="6" s="1"/>
  <c r="H20" i="60"/>
  <c r="G20" i="60" s="1"/>
  <c r="B59" i="6" s="1"/>
  <c r="F20" i="60"/>
  <c r="D20" i="60"/>
  <c r="B20" i="60"/>
  <c r="A20" i="60" s="1"/>
  <c r="I17" i="60"/>
  <c r="I16" i="60"/>
  <c r="I15" i="60"/>
  <c r="I14" i="60"/>
  <c r="I13" i="60"/>
  <c r="I12" i="60"/>
  <c r="I11" i="60"/>
  <c r="I10" i="60"/>
  <c r="I9" i="60"/>
  <c r="I8" i="60"/>
  <c r="I7" i="60"/>
  <c r="F3" i="60"/>
  <c r="E60" i="6" s="1"/>
  <c r="H20" i="59"/>
  <c r="G20" i="59" s="1"/>
  <c r="B57" i="6" s="1"/>
  <c r="F20" i="59"/>
  <c r="D20" i="59"/>
  <c r="B20" i="59"/>
  <c r="I17" i="59"/>
  <c r="I16" i="59"/>
  <c r="I15" i="59"/>
  <c r="I14" i="59"/>
  <c r="I13" i="59"/>
  <c r="I12" i="59"/>
  <c r="I11" i="59"/>
  <c r="I10" i="59"/>
  <c r="I9" i="59"/>
  <c r="I8" i="59"/>
  <c r="I7" i="59"/>
  <c r="F3" i="59"/>
  <c r="E58" i="6" s="1"/>
  <c r="H20" i="58"/>
  <c r="G20" i="58" s="1"/>
  <c r="B55" i="6" s="1"/>
  <c r="F20" i="58"/>
  <c r="D20" i="58"/>
  <c r="B20" i="58"/>
  <c r="A20" i="58" s="1"/>
  <c r="I17" i="58"/>
  <c r="I16" i="58"/>
  <c r="I15" i="58"/>
  <c r="I14" i="58"/>
  <c r="I13" i="58"/>
  <c r="I12" i="58"/>
  <c r="I11" i="58"/>
  <c r="I10" i="58"/>
  <c r="I9" i="58"/>
  <c r="I8" i="58"/>
  <c r="I7" i="58"/>
  <c r="F3" i="58"/>
  <c r="E56" i="6" s="1"/>
  <c r="H20" i="57"/>
  <c r="G20" i="57" s="1"/>
  <c r="B53" i="6" s="1"/>
  <c r="F20" i="57"/>
  <c r="D20" i="57"/>
  <c r="B20" i="57"/>
  <c r="I17" i="57"/>
  <c r="I16" i="57"/>
  <c r="I15" i="57"/>
  <c r="I14" i="57"/>
  <c r="I13" i="57"/>
  <c r="I12" i="57"/>
  <c r="I11" i="57"/>
  <c r="I10" i="57"/>
  <c r="I9" i="57"/>
  <c r="I8" i="57"/>
  <c r="I7" i="57"/>
  <c r="I6" i="57"/>
  <c r="F3" i="57"/>
  <c r="E54" i="6" s="1"/>
  <c r="H20" i="56"/>
  <c r="G20" i="56" s="1"/>
  <c r="B51" i="6" s="1"/>
  <c r="F20" i="56"/>
  <c r="D20" i="56"/>
  <c r="B20" i="56"/>
  <c r="A20" i="56" s="1"/>
  <c r="I17" i="56"/>
  <c r="I16" i="56"/>
  <c r="I15" i="56"/>
  <c r="I14" i="56"/>
  <c r="I13" i="56"/>
  <c r="I12" i="56"/>
  <c r="I11" i="56"/>
  <c r="I10" i="56"/>
  <c r="I9" i="56"/>
  <c r="I8" i="56"/>
  <c r="F3" i="56"/>
  <c r="E52" i="6" s="1"/>
  <c r="H20" i="55"/>
  <c r="G20" i="55" s="1"/>
  <c r="B49" i="6" s="1"/>
  <c r="F20" i="55"/>
  <c r="D20" i="55"/>
  <c r="B20" i="55"/>
  <c r="I17" i="55"/>
  <c r="I16" i="55"/>
  <c r="I15" i="55"/>
  <c r="I14" i="55"/>
  <c r="I13" i="55"/>
  <c r="I12" i="55"/>
  <c r="I11" i="55"/>
  <c r="I10" i="55"/>
  <c r="I9" i="55"/>
  <c r="I8" i="55"/>
  <c r="F3" i="55"/>
  <c r="E50" i="6" s="1"/>
  <c r="H20" i="54"/>
  <c r="G20" i="54" s="1"/>
  <c r="B47" i="6" s="1"/>
  <c r="F20" i="54"/>
  <c r="D20" i="54"/>
  <c r="B20" i="54"/>
  <c r="I17" i="54"/>
  <c r="I16" i="54"/>
  <c r="I15" i="54"/>
  <c r="I14" i="54"/>
  <c r="I13" i="54"/>
  <c r="I12" i="54"/>
  <c r="I11" i="54"/>
  <c r="I10" i="54"/>
  <c r="I9" i="54"/>
  <c r="I8" i="54"/>
  <c r="F3" i="54"/>
  <c r="E48" i="6" s="1"/>
  <c r="H20" i="53"/>
  <c r="G20" i="53" s="1"/>
  <c r="B45" i="6" s="1"/>
  <c r="F20" i="53"/>
  <c r="D20" i="53"/>
  <c r="B20" i="53"/>
  <c r="I17" i="53"/>
  <c r="I16" i="53"/>
  <c r="I15" i="53"/>
  <c r="I14" i="53"/>
  <c r="I13" i="53"/>
  <c r="I12" i="53"/>
  <c r="I11" i="53"/>
  <c r="I10" i="53"/>
  <c r="I9" i="53"/>
  <c r="I8" i="53"/>
  <c r="I7" i="53"/>
  <c r="I6" i="53"/>
  <c r="F3" i="53"/>
  <c r="E46" i="6" s="1"/>
  <c r="H20" i="52"/>
  <c r="G20" i="52" s="1"/>
  <c r="B43" i="6" s="1"/>
  <c r="F20" i="52"/>
  <c r="D20" i="52"/>
  <c r="B20" i="52"/>
  <c r="I17" i="52"/>
  <c r="I16" i="52"/>
  <c r="I15" i="52"/>
  <c r="I14" i="52"/>
  <c r="I13" i="52"/>
  <c r="I12" i="52"/>
  <c r="I11" i="52"/>
  <c r="I10" i="52"/>
  <c r="I9" i="52"/>
  <c r="I8" i="52"/>
  <c r="I7" i="52"/>
  <c r="I6" i="52"/>
  <c r="F3" i="52"/>
  <c r="E44" i="6" s="1"/>
  <c r="H20" i="51"/>
  <c r="G20" i="51" s="1"/>
  <c r="B41" i="6" s="1"/>
  <c r="F20" i="51"/>
  <c r="D20" i="51"/>
  <c r="B20" i="51"/>
  <c r="I17" i="51"/>
  <c r="I16" i="51"/>
  <c r="I15" i="51"/>
  <c r="I14" i="51"/>
  <c r="I13" i="51"/>
  <c r="I12" i="51"/>
  <c r="I11" i="51"/>
  <c r="I10" i="51"/>
  <c r="I9" i="51"/>
  <c r="I8" i="51"/>
  <c r="I7" i="51"/>
  <c r="I6" i="51"/>
  <c r="F3" i="51"/>
  <c r="E42" i="6" s="1"/>
  <c r="H20" i="50"/>
  <c r="G20" i="50" s="1"/>
  <c r="B39" i="6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F3" i="50"/>
  <c r="E40" i="6" s="1"/>
  <c r="H20" i="49"/>
  <c r="G20" i="49" s="1"/>
  <c r="B37" i="6" s="1"/>
  <c r="F20" i="49"/>
  <c r="D20" i="49"/>
  <c r="B20" i="49"/>
  <c r="I17" i="49"/>
  <c r="I16" i="49"/>
  <c r="I15" i="49"/>
  <c r="I14" i="49"/>
  <c r="I13" i="49"/>
  <c r="I12" i="49"/>
  <c r="I11" i="49"/>
  <c r="I10" i="49"/>
  <c r="I9" i="49"/>
  <c r="I8" i="49"/>
  <c r="I7" i="49"/>
  <c r="I6" i="49"/>
  <c r="F3" i="49"/>
  <c r="E38" i="6" s="1"/>
  <c r="H20" i="48"/>
  <c r="G20" i="48" s="1"/>
  <c r="B35" i="6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F3" i="48"/>
  <c r="E36" i="6" s="1"/>
  <c r="H20" i="47"/>
  <c r="G20" i="47" s="1"/>
  <c r="B33" i="6" s="1"/>
  <c r="F20" i="47"/>
  <c r="D20" i="47"/>
  <c r="B20" i="47"/>
  <c r="I17" i="47"/>
  <c r="I16" i="47"/>
  <c r="I15" i="47"/>
  <c r="I14" i="47"/>
  <c r="I13" i="47"/>
  <c r="I12" i="47"/>
  <c r="I11" i="47"/>
  <c r="I10" i="47"/>
  <c r="I9" i="47"/>
  <c r="I8" i="47"/>
  <c r="I7" i="47"/>
  <c r="I6" i="47"/>
  <c r="F3" i="47"/>
  <c r="E34" i="6" s="1"/>
  <c r="H20" i="46"/>
  <c r="G20" i="46" s="1"/>
  <c r="B31" i="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I8" i="46"/>
  <c r="F3" i="46"/>
  <c r="E32" i="6" s="1"/>
  <c r="H20" i="45"/>
  <c r="G20" i="45" s="1"/>
  <c r="B29" i="6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F3" i="45"/>
  <c r="E30" i="6" s="1"/>
  <c r="H20" i="44"/>
  <c r="G20" i="44" s="1"/>
  <c r="B27" i="6" s="1"/>
  <c r="F20" i="44"/>
  <c r="D20" i="44"/>
  <c r="B20" i="44"/>
  <c r="I17" i="44"/>
  <c r="I16" i="44"/>
  <c r="I15" i="44"/>
  <c r="I14" i="44"/>
  <c r="I13" i="44"/>
  <c r="I12" i="44"/>
  <c r="I11" i="44"/>
  <c r="I10" i="44"/>
  <c r="I9" i="44"/>
  <c r="I8" i="44"/>
  <c r="I7" i="44"/>
  <c r="I6" i="44"/>
  <c r="F3" i="44"/>
  <c r="E28" i="6" s="1"/>
  <c r="H20" i="43"/>
  <c r="G20" i="43" s="1"/>
  <c r="B25" i="6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F3" i="43"/>
  <c r="E26" i="6" s="1"/>
  <c r="H20" i="42"/>
  <c r="G20" i="42" s="1"/>
  <c r="B23" i="6" s="1"/>
  <c r="F20" i="42"/>
  <c r="D20" i="42"/>
  <c r="B20" i="42"/>
  <c r="I17" i="42"/>
  <c r="I16" i="42"/>
  <c r="I15" i="42"/>
  <c r="I14" i="42"/>
  <c r="I13" i="42"/>
  <c r="I12" i="42"/>
  <c r="I11" i="42"/>
  <c r="I10" i="42"/>
  <c r="I9" i="42"/>
  <c r="I8" i="42"/>
  <c r="I7" i="42"/>
  <c r="I6" i="42"/>
  <c r="F3" i="42"/>
  <c r="E24" i="6" s="1"/>
  <c r="H20" i="41"/>
  <c r="G20" i="41" s="1"/>
  <c r="B21" i="6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I9" i="41"/>
  <c r="I8" i="41"/>
  <c r="F3" i="41"/>
  <c r="E22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E20" i="6" s="1"/>
  <c r="H20" i="39"/>
  <c r="G20" i="39" s="1"/>
  <c r="B17" i="6" s="1"/>
  <c r="F20" i="39"/>
  <c r="D20" i="39"/>
  <c r="B20" i="39"/>
  <c r="A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I6" i="38"/>
  <c r="F3" i="38"/>
  <c r="E16" i="6" s="1"/>
  <c r="C20" i="39" l="1"/>
  <c r="C20" i="41"/>
  <c r="I7" i="41" s="1"/>
  <c r="C20" i="60"/>
  <c r="C20" i="56"/>
  <c r="A20" i="72"/>
  <c r="C20" i="72" s="1"/>
  <c r="A20" i="62"/>
  <c r="C20" i="58"/>
  <c r="I6" i="58" s="1"/>
  <c r="F40" i="6"/>
  <c r="F60" i="6"/>
  <c r="F62" i="6"/>
  <c r="F16" i="6"/>
  <c r="F64" i="6"/>
  <c r="F56" i="6"/>
  <c r="F32" i="6"/>
  <c r="F34" i="6"/>
  <c r="F42" i="6"/>
  <c r="F48" i="6"/>
  <c r="F50" i="6"/>
  <c r="F66" i="6"/>
  <c r="F8" i="6"/>
  <c r="F28" i="6"/>
  <c r="F44" i="6"/>
  <c r="F52" i="6"/>
  <c r="F58" i="6"/>
  <c r="F24" i="6"/>
  <c r="F36" i="6"/>
  <c r="F6" i="6"/>
  <c r="F30" i="6"/>
  <c r="F46" i="6"/>
  <c r="F20" i="6"/>
  <c r="F38" i="6"/>
  <c r="F54" i="6"/>
  <c r="F12" i="6"/>
  <c r="F26" i="6"/>
  <c r="F22" i="6"/>
  <c r="F18" i="6"/>
  <c r="F14" i="6"/>
  <c r="F10" i="6"/>
  <c r="I3" i="71"/>
  <c r="I4" i="71"/>
  <c r="I5" i="71"/>
  <c r="A20" i="73"/>
  <c r="C20" i="73" s="1"/>
  <c r="A20" i="75"/>
  <c r="C20" i="75" s="1"/>
  <c r="A20" i="70"/>
  <c r="C20" i="70" s="1"/>
  <c r="I6" i="70" s="1"/>
  <c r="A20" i="74"/>
  <c r="C20" i="74" s="1"/>
  <c r="I4" i="60"/>
  <c r="I3" i="60"/>
  <c r="I4" i="39"/>
  <c r="I3" i="39"/>
  <c r="A20" i="43"/>
  <c r="C20" i="43" s="1"/>
  <c r="A20" i="47"/>
  <c r="C20" i="47" s="1"/>
  <c r="A20" i="51"/>
  <c r="C20" i="51" s="1"/>
  <c r="A20" i="55"/>
  <c r="C20" i="55" s="1"/>
  <c r="I5" i="58"/>
  <c r="A20" i="59"/>
  <c r="C20" i="59" s="1"/>
  <c r="I6" i="59" s="1"/>
  <c r="A20" i="63"/>
  <c r="C20" i="63" s="1"/>
  <c r="I6" i="63" s="1"/>
  <c r="A20" i="38"/>
  <c r="C20" i="38" s="1"/>
  <c r="A20" i="42"/>
  <c r="C20" i="42" s="1"/>
  <c r="A20" i="46"/>
  <c r="C20" i="46" s="1"/>
  <c r="A20" i="50"/>
  <c r="C20" i="50" s="1"/>
  <c r="A20" i="54"/>
  <c r="C20" i="54" s="1"/>
  <c r="A20" i="45"/>
  <c r="C20" i="45" s="1"/>
  <c r="A20" i="49"/>
  <c r="C20" i="49" s="1"/>
  <c r="A20" i="53"/>
  <c r="C20" i="53" s="1"/>
  <c r="A20" i="57"/>
  <c r="C20" i="57" s="1"/>
  <c r="A20" i="61"/>
  <c r="C20" i="61" s="1"/>
  <c r="I6" i="61" s="1"/>
  <c r="A20" i="40"/>
  <c r="C20" i="40" s="1"/>
  <c r="A20" i="44"/>
  <c r="C20" i="44" s="1"/>
  <c r="A20" i="48"/>
  <c r="C20" i="48" s="1"/>
  <c r="A20" i="52"/>
  <c r="C20" i="52" s="1"/>
  <c r="F4" i="6"/>
  <c r="I5" i="60" l="1"/>
  <c r="I6" i="60"/>
  <c r="I6" i="56"/>
  <c r="I7" i="56"/>
  <c r="I6" i="55"/>
  <c r="I7" i="55"/>
  <c r="I6" i="54"/>
  <c r="I7" i="54"/>
  <c r="I6" i="46"/>
  <c r="I7" i="46"/>
  <c r="I6" i="43"/>
  <c r="I7" i="43"/>
  <c r="I5" i="39"/>
  <c r="E20" i="39" s="1"/>
  <c r="I6" i="75"/>
  <c r="I7" i="75"/>
  <c r="I4" i="72"/>
  <c r="I5" i="72"/>
  <c r="E20" i="71"/>
  <c r="I3" i="56"/>
  <c r="I5" i="56"/>
  <c r="I4" i="56"/>
  <c r="E20" i="56" s="1"/>
  <c r="I3" i="41"/>
  <c r="I6" i="41"/>
  <c r="I5" i="41"/>
  <c r="I4" i="41"/>
  <c r="I3" i="72"/>
  <c r="C20" i="62"/>
  <c r="E20" i="60"/>
  <c r="I3" i="58"/>
  <c r="I4" i="58"/>
  <c r="F67" i="6"/>
  <c r="I5" i="73"/>
  <c r="I4" i="73"/>
  <c r="I3" i="73"/>
  <c r="I3" i="75"/>
  <c r="I5" i="75"/>
  <c r="I4" i="75"/>
  <c r="H22" i="71"/>
  <c r="H23" i="71" s="1"/>
  <c r="E3" i="71"/>
  <c r="E4" i="5" s="1"/>
  <c r="F4" i="5" s="1"/>
  <c r="I4" i="74"/>
  <c r="I5" i="74"/>
  <c r="I3" i="74"/>
  <c r="E20" i="74"/>
  <c r="H22" i="74" s="1"/>
  <c r="H23" i="74" s="1"/>
  <c r="I4" i="70"/>
  <c r="I5" i="70"/>
  <c r="I3" i="70"/>
  <c r="E20" i="70" s="1"/>
  <c r="E3" i="70" s="1"/>
  <c r="E3" i="5" s="1"/>
  <c r="F3" i="5" s="1"/>
  <c r="I3" i="53"/>
  <c r="I5" i="53"/>
  <c r="I4" i="53"/>
  <c r="I5" i="51"/>
  <c r="I4" i="51"/>
  <c r="I3" i="51"/>
  <c r="I5" i="48"/>
  <c r="I4" i="48"/>
  <c r="I3" i="48"/>
  <c r="I3" i="49"/>
  <c r="I5" i="49"/>
  <c r="I4" i="49"/>
  <c r="I5" i="63"/>
  <c r="I4" i="63"/>
  <c r="I3" i="63"/>
  <c r="E20" i="63" s="1"/>
  <c r="E3" i="63" s="1"/>
  <c r="E34" i="5" s="1"/>
  <c r="F34" i="5" s="1"/>
  <c r="I5" i="47"/>
  <c r="I4" i="47"/>
  <c r="I3" i="47"/>
  <c r="H22" i="60"/>
  <c r="H23" i="60" s="1"/>
  <c r="E3" i="60"/>
  <c r="E31" i="5" s="1"/>
  <c r="F31" i="5" s="1"/>
  <c r="I4" i="42"/>
  <c r="I3" i="42"/>
  <c r="I5" i="42"/>
  <c r="I5" i="44"/>
  <c r="I4" i="44"/>
  <c r="I3" i="44"/>
  <c r="I3" i="45"/>
  <c r="E20" i="45" s="1"/>
  <c r="I5" i="45"/>
  <c r="I4" i="45"/>
  <c r="I4" i="50"/>
  <c r="I3" i="50"/>
  <c r="I5" i="50"/>
  <c r="I4" i="38"/>
  <c r="I3" i="38"/>
  <c r="I5" i="38"/>
  <c r="I5" i="52"/>
  <c r="I4" i="52"/>
  <c r="I3" i="52"/>
  <c r="I5" i="40"/>
  <c r="I4" i="40"/>
  <c r="I3" i="40"/>
  <c r="I3" i="57"/>
  <c r="I5" i="57"/>
  <c r="I4" i="57"/>
  <c r="E20" i="57"/>
  <c r="E3" i="57" s="1"/>
  <c r="E28" i="5" s="1"/>
  <c r="F28" i="5" s="1"/>
  <c r="I4" i="46"/>
  <c r="I3" i="46"/>
  <c r="I5" i="46"/>
  <c r="I3" i="61"/>
  <c r="I5" i="61"/>
  <c r="I4" i="61"/>
  <c r="I4" i="54"/>
  <c r="I3" i="54"/>
  <c r="I5" i="54"/>
  <c r="I5" i="43"/>
  <c r="I4" i="43"/>
  <c r="I3" i="43"/>
  <c r="I5" i="55"/>
  <c r="I4" i="55"/>
  <c r="I3" i="55"/>
  <c r="E20" i="55" s="1"/>
  <c r="I5" i="59"/>
  <c r="I4" i="59"/>
  <c r="I3" i="59"/>
  <c r="I5" i="62" l="1"/>
  <c r="I6" i="62"/>
  <c r="E20" i="59"/>
  <c r="H22" i="59" s="1"/>
  <c r="H23" i="59" s="1"/>
  <c r="E20" i="53"/>
  <c r="E20" i="49"/>
  <c r="H22" i="49" s="1"/>
  <c r="H23" i="49" s="1"/>
  <c r="E20" i="41"/>
  <c r="H22" i="41" s="1"/>
  <c r="H23" i="41" s="1"/>
  <c r="E3" i="39"/>
  <c r="E10" i="5" s="1"/>
  <c r="F10" i="5" s="1"/>
  <c r="H22" i="39"/>
  <c r="H23" i="39" s="1"/>
  <c r="E20" i="72"/>
  <c r="E3" i="72" s="1"/>
  <c r="E5" i="5" s="1"/>
  <c r="F5" i="5" s="1"/>
  <c r="E3" i="56"/>
  <c r="E27" i="5" s="1"/>
  <c r="F27" i="5" s="1"/>
  <c r="H22" i="56"/>
  <c r="H23" i="56" s="1"/>
  <c r="E20" i="54"/>
  <c r="E3" i="54" s="1"/>
  <c r="E25" i="5" s="1"/>
  <c r="F25" i="5" s="1"/>
  <c r="E20" i="58"/>
  <c r="E20" i="52"/>
  <c r="E3" i="52" s="1"/>
  <c r="E23" i="5" s="1"/>
  <c r="F23" i="5" s="1"/>
  <c r="E20" i="51"/>
  <c r="E3" i="51" s="1"/>
  <c r="E22" i="5" s="1"/>
  <c r="F22" i="5" s="1"/>
  <c r="E20" i="50"/>
  <c r="H22" i="50" s="1"/>
  <c r="H23" i="50" s="1"/>
  <c r="E20" i="48"/>
  <c r="E20" i="47"/>
  <c r="H22" i="47" s="1"/>
  <c r="H23" i="47" s="1"/>
  <c r="E20" i="46"/>
  <c r="H22" i="46" s="1"/>
  <c r="H23" i="46" s="1"/>
  <c r="E20" i="44"/>
  <c r="E3" i="44" s="1"/>
  <c r="E15" i="5" s="1"/>
  <c r="F15" i="5" s="1"/>
  <c r="E20" i="42"/>
  <c r="H22" i="42" s="1"/>
  <c r="H23" i="42" s="1"/>
  <c r="E20" i="40"/>
  <c r="E3" i="40" s="1"/>
  <c r="E11" i="5" s="1"/>
  <c r="F11" i="5" s="1"/>
  <c r="E20" i="38"/>
  <c r="H22" i="38" s="1"/>
  <c r="H23" i="38" s="1"/>
  <c r="E20" i="73"/>
  <c r="H22" i="73" s="1"/>
  <c r="H23" i="73" s="1"/>
  <c r="E20" i="75"/>
  <c r="H22" i="75" s="1"/>
  <c r="H23" i="75" s="1"/>
  <c r="I4" i="62"/>
  <c r="I3" i="62"/>
  <c r="E20" i="61"/>
  <c r="E3" i="61" s="1"/>
  <c r="E32" i="5" s="1"/>
  <c r="F32" i="5" s="1"/>
  <c r="E3" i="74"/>
  <c r="E7" i="5" s="1"/>
  <c r="F7" i="5" s="1"/>
  <c r="H22" i="70"/>
  <c r="H23" i="70" s="1"/>
  <c r="H22" i="53"/>
  <c r="H23" i="53" s="1"/>
  <c r="E3" i="53"/>
  <c r="E24" i="5" s="1"/>
  <c r="F24" i="5" s="1"/>
  <c r="E3" i="42"/>
  <c r="E13" i="5" s="1"/>
  <c r="F13" i="5" s="1"/>
  <c r="H22" i="48"/>
  <c r="H23" i="48" s="1"/>
  <c r="E3" i="48"/>
  <c r="E19" i="5" s="1"/>
  <c r="F19" i="5" s="1"/>
  <c r="H22" i="55"/>
  <c r="H23" i="55" s="1"/>
  <c r="E3" i="55"/>
  <c r="E26" i="5" s="1"/>
  <c r="F26" i="5" s="1"/>
  <c r="H22" i="44"/>
  <c r="H23" i="44" s="1"/>
  <c r="H22" i="45"/>
  <c r="H23" i="45" s="1"/>
  <c r="E3" i="45"/>
  <c r="E16" i="5" s="1"/>
  <c r="F16" i="5" s="1"/>
  <c r="H22" i="51"/>
  <c r="H23" i="51" s="1"/>
  <c r="E20" i="43"/>
  <c r="H22" i="63"/>
  <c r="H23" i="63" s="1"/>
  <c r="H22" i="57"/>
  <c r="H23" i="57" s="1"/>
  <c r="E20" i="62" l="1"/>
  <c r="H22" i="62" s="1"/>
  <c r="H23" i="62" s="1"/>
  <c r="E3" i="59"/>
  <c r="E30" i="5" s="1"/>
  <c r="F30" i="5" s="1"/>
  <c r="G25" i="5"/>
  <c r="H22" i="54"/>
  <c r="H23" i="54" s="1"/>
  <c r="E3" i="49"/>
  <c r="E20" i="5" s="1"/>
  <c r="F20" i="5" s="1"/>
  <c r="E3" i="46"/>
  <c r="E17" i="5" s="1"/>
  <c r="F17" i="5" s="1"/>
  <c r="E3" i="41"/>
  <c r="E12" i="5" s="1"/>
  <c r="F12" i="5" s="1"/>
  <c r="H22" i="40"/>
  <c r="H23" i="40" s="1"/>
  <c r="H22" i="72"/>
  <c r="H23" i="72" s="1"/>
  <c r="E3" i="58"/>
  <c r="E29" i="5" s="1"/>
  <c r="F29" i="5" s="1"/>
  <c r="H22" i="58"/>
  <c r="H23" i="58" s="1"/>
  <c r="H22" i="52"/>
  <c r="H23" i="52" s="1"/>
  <c r="E3" i="50"/>
  <c r="E21" i="5" s="1"/>
  <c r="F21" i="5" s="1"/>
  <c r="E3" i="47"/>
  <c r="E18" i="5" s="1"/>
  <c r="F18" i="5" s="1"/>
  <c r="E3" i="38"/>
  <c r="E9" i="5" s="1"/>
  <c r="F9" i="5" s="1"/>
  <c r="E3" i="73"/>
  <c r="E6" i="5" s="1"/>
  <c r="F6" i="5" s="1"/>
  <c r="E3" i="75"/>
  <c r="E8" i="5" s="1"/>
  <c r="F8" i="5" s="1"/>
  <c r="H22" i="61"/>
  <c r="H23" i="61" s="1"/>
  <c r="E3" i="43"/>
  <c r="E14" i="5" s="1"/>
  <c r="F14" i="5" s="1"/>
  <c r="H22" i="43"/>
  <c r="H23" i="43" s="1"/>
  <c r="E3" i="62" l="1"/>
  <c r="E33" i="5" s="1"/>
  <c r="F33" i="5" s="1"/>
  <c r="G29" i="5"/>
  <c r="G17" i="5"/>
  <c r="G3" i="5"/>
  <c r="F35" i="5"/>
  <c r="G35" i="5" l="1"/>
</calcChain>
</file>

<file path=xl/sharedStrings.xml><?xml version="1.0" encoding="utf-8"?>
<sst xmlns="http://schemas.openxmlformats.org/spreadsheetml/2006/main" count="1062" uniqueCount="115">
  <si>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</si>
  <si>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</si>
  <si>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</si>
  <si>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</si>
  <si>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</si>
  <si>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</si>
  <si>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</si>
  <si>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</si>
  <si>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</si>
  <si>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</si>
  <si>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</si>
  <si>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</si>
  <si>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</si>
  <si>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</si>
  <si>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</si>
  <si>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</si>
  <si>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</si>
  <si>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</si>
  <si>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</si>
  <si>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</si>
  <si>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</si>
  <si>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</si>
  <si>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</si>
  <si>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</si>
  <si>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</si>
  <si>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</si>
  <si>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</si>
  <si>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</si>
  <si>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</si>
  <si>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</si>
  <si>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</si>
  <si>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</si>
  <si>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</si>
  <si>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</si>
  <si>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</si>
  <si>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</si>
  <si>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</si>
  <si>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</si>
  <si>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</si>
  <si>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</si>
  <si>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</si>
  <si>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</si>
  <si>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</si>
  <si>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</si>
  <si>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</si>
  <si>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</si>
  <si>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</si>
  <si>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</si>
  <si>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</si>
  <si>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</si>
  <si>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</si>
  <si>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</si>
  <si>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</si>
  <si>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</si>
  <si>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</si>
  <si>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</si>
  <si>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</si>
  <si>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</si>
  <si>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</si>
  <si>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</si>
  <si>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</si>
  <si>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</si>
  <si>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</si>
  <si>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</si>
  <si>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</si>
  <si>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</si>
  <si>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</si>
  <si>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</si>
  <si>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Serviço de filmagem digital em alta
definição (HD).</t>
  </si>
  <si>
    <t>Diária de 8
horas</t>
  </si>
  <si>
    <t>Sistema de som.</t>
  </si>
  <si>
    <t>Monitor de 32” para retorno de vídeo no palco.</t>
  </si>
  <si>
    <t>Serviço de transmissão simultânea de evento, com recursos de áudio e vídeo.</t>
  </si>
  <si>
    <t>Serviço de cobertura fotográfica.</t>
  </si>
  <si>
    <t>Serviço de filmagem em alta definição FHD, com link dedicado de internet, com webstreaming (transmissão ao vivo) para os
principais sites/mídias sociais, como YouTube, Instagram e Facebook.</t>
  </si>
  <si>
    <t>Serviço de suporte técnico para
transmissão de eventos ao vivo em mídias sociais.</t>
  </si>
  <si>
    <t>Painel de LED, medindo 10m x 0,50m, com a devida estrutura de fixação.</t>
  </si>
  <si>
    <t>Diária de
24 horas</t>
  </si>
  <si>
    <t>Unidade</t>
  </si>
  <si>
    <t>Diária de 6
horas</t>
  </si>
  <si>
    <t>Recepcionista.</t>
  </si>
  <si>
    <t>Cerimonialista.</t>
  </si>
  <si>
    <t>Garçom.</t>
  </si>
  <si>
    <t>Receptivo em aeroporto.</t>
  </si>
  <si>
    <t>Arranjo de flores grande, comprimento por metro linear, para mesa de honra com 20cm
de altura. Quantidade mínima de 15 (quinze) flores nobres.</t>
  </si>
  <si>
    <t>Metro linear</t>
  </si>
  <si>
    <t>Arranjo de flores grande, comprimento por metro linear, para mesa de honra com 60 cm
de altura. Quantidade mínima de 20 (vinte) flores nobres.</t>
  </si>
  <si>
    <t>Arranjo de flores pequeno para mesa. Quantidade mínima de 8 (oito) flores nobres. Medidas: 20 cm de largura e 15 cm de altura.</t>
  </si>
  <si>
    <t>Arranjo de flores pequeno para mesa de honra. Quantidade mínima de 15 (quinze) flores nobres. Medidas: 40cm de largura e 50cm de altura.</t>
  </si>
  <si>
    <t>Arranjo de flores médio para hall de entrada. Quantidade mínima de 20 (vinte) flores nobres. Medidas: 60cm de largura e 80cm de altura.</t>
  </si>
  <si>
    <t>Arranjo de flores médio para mesa de honra. Quantidade mínima de 15 (quinze) flores nobres. Medidas: 60cm de largura e 60cm de altura.</t>
  </si>
  <si>
    <t>Pedestal de Microfone de mesa.</t>
  </si>
  <si>
    <t>Pedestal girafa para Microfone.</t>
  </si>
  <si>
    <t>Microfone com fio, com pedestal mesa.</t>
  </si>
  <si>
    <t>Microfone sem fio, com pedestal girafa.</t>
  </si>
  <si>
    <t>Projetor multimídia até 3.000 ansi lumens, contraste até 2000:1, resolução de 1024x768 pixels e correção de canto.</t>
  </si>
  <si>
    <t>Tela de projeção de 300 polegadas, com opção para teto ou tripé.</t>
  </si>
  <si>
    <t>Estrutura “Box Truss Q 20” para afixação de backdrop.</t>
  </si>
  <si>
    <t>Diária extra (estrutura já montada): estrutura. “Box Truss Q 20” para afixação de backdrop</t>
  </si>
  <si>
    <t>Impressão digital em lona, vinílica ou fosca, com policromia em alta resolução, 4/0 cores, medindo 2,0m x 4,0m.</t>
  </si>
  <si>
    <t>Backdrop com iluminação. Dimensões 4m x 4m.</t>
  </si>
  <si>
    <t>Diária extra (estrutura já montada): backdrop com iluminação.</t>
  </si>
  <si>
    <t>Totem, com a confecção e impressão de painel em lona, vinílica ou fosca. Tamanho 0,80m x 1,20m.</t>
  </si>
  <si>
    <t>Banner sem tripé. Tamanho 1,00m x 1,80m.</t>
  </si>
  <si>
    <t>Porta-banner (tripé). Dimensões: fechado: 1,25m; aberto: 2,15m; dist. do chão:0,15m.</t>
  </si>
  <si>
    <t>FLORÂNIA FLORES E DECORAÇÕES LTDA</t>
  </si>
  <si>
    <t>R DE MELO SOUSA FERREIRA</t>
  </si>
  <si>
    <t>AMP FESTA  - PROP PREGÃO 08-2022</t>
  </si>
  <si>
    <t>LEK SOLUÇÕES EM EVENTOS LTDA</t>
  </si>
  <si>
    <t>ROBERTO SÁ RODRIGUES- PE 08/22 -Confecon</t>
  </si>
  <si>
    <t>GOLDEN SOLUCOES - PE 08/22 -Confecon</t>
  </si>
  <si>
    <t xml:space="preserve">AMV FESTAS  PE 08/22 Confecon, </t>
  </si>
  <si>
    <t>LOTES</t>
  </si>
  <si>
    <t>LOTES DE 01 AO 04</t>
  </si>
  <si>
    <t>OKALANGO EVENTOS EIRELI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</si>
</sst>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9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1" borderId="0" xfId="0" applyFont="1" applyFill="1" applyBorder="1" applyAlignment="1">
      <alignment horizontal="center" wrapText="1"/>
    </xf>
    <xf numFmtId="0" fontId="12" fillId="9" borderId="0" xfId="0" applyFont="1" applyFill="1" applyBorder="1" applyAlignment="1">
      <alignment horizontal="center" vertical="center" wrapText="1"/>
    </xf>
    <xf numFmtId="44" fontId="11" fillId="9" borderId="0" xfId="12" applyFont="1" applyFill="1" applyBorder="1" applyAlignment="1">
      <alignment vertical="center" wrapText="1"/>
    </xf>
    <xf numFmtId="44" fontId="16" fillId="11" borderId="0" xfId="0" applyNumberFormat="1" applyFont="1" applyFill="1" applyBorder="1" applyAlignment="1">
      <alignment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44" fontId="12" fillId="9" borderId="9" xfId="12" applyFont="1" applyFill="1" applyBorder="1" applyAlignment="1">
      <alignment horizontal="center" vertical="center" wrapText="1"/>
    </xf>
    <xf numFmtId="44" fontId="12" fillId="9" borderId="22" xfId="12" applyFont="1" applyFill="1" applyBorder="1" applyAlignment="1">
      <alignment horizontal="center" vertical="center" wrapText="1"/>
    </xf>
    <xf numFmtId="44" fontId="12" fillId="9" borderId="21" xfId="12" applyFont="1" applyFill="1" applyBorder="1" applyAlignment="1">
      <alignment horizontal="center" vertical="center" wrapText="1"/>
    </xf>
    <xf numFmtId="44" fontId="12" fillId="9" borderId="23" xfId="12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00" zoomScaleSheetLayoutView="100" workbookViewId="0">
      <selection activeCell="H5" sqref="H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68</v>
      </c>
      <c r="C3" s="57" t="s">
        <v>69</v>
      </c>
      <c r="D3" s="60">
        <v>10</v>
      </c>
      <c r="E3" s="63">
        <f>IF(C20&lt;=25%,D20,MIN(E20:F20))</f>
        <v>2408.33</v>
      </c>
      <c r="F3" s="63">
        <f>MIN(H3:H17)</f>
        <v>2025</v>
      </c>
      <c r="G3" s="4" t="s">
        <v>106</v>
      </c>
      <c r="H3" s="13">
        <v>2025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2200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3000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519.81567245835708</v>
      </c>
      <c r="B20" s="19">
        <f>COUNT(H3:H17)</f>
        <v>3</v>
      </c>
      <c r="C20" s="20">
        <f>IF(B20&lt;2,"N/A",(A20/D20))</f>
        <v>0.21584071637124361</v>
      </c>
      <c r="D20" s="21">
        <f>ROUND(AVERAGE(H3:H17),2)</f>
        <v>2408.33</v>
      </c>
      <c r="E20" s="22" t="str">
        <f>IFERROR(ROUND(IF(B20&lt;2,"N/A",(IF(C20&lt;=25%,"N/A",AVERAGE(I3:I17)))),2),"N/A")</f>
        <v>N/A</v>
      </c>
      <c r="F20" s="22">
        <f>ROUND(MEDIAN(H3:H17),2)</f>
        <v>2200</v>
      </c>
      <c r="G20" s="23" t="str">
        <f>INDEX(G3:G17,MATCH(H20,H3:H17,0))</f>
        <v>R DE MELO SOUSA FERREIRA</v>
      </c>
      <c r="H20" s="24">
        <f>MIN(H3:H17)</f>
        <v>2025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2408.33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24083.3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1" sqref="H11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92</v>
      </c>
      <c r="C3" s="57" t="s">
        <v>77</v>
      </c>
      <c r="D3" s="60">
        <v>5</v>
      </c>
      <c r="E3" s="63">
        <f>IF(C20&lt;=25%,D20,MIN(E20:F20))</f>
        <v>55.24</v>
      </c>
      <c r="F3" s="63">
        <f>MIN(H3:H17)</f>
        <v>26.73</v>
      </c>
      <c r="G3" s="4" t="s">
        <v>106</v>
      </c>
      <c r="H3" s="13">
        <v>67.5</v>
      </c>
      <c r="I3" s="29">
        <f>IF(H3="","",(IF($C$20&lt;25%,"N/A",IF(H3&lt;=($D$20+$A$20),H3,"Descartado"))))</f>
        <v>67.5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350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109</v>
      </c>
      <c r="H5" s="13">
        <v>26.73</v>
      </c>
      <c r="I5" s="29">
        <f t="shared" si="0"/>
        <v>26.73</v>
      </c>
    </row>
    <row r="6" spans="1:9">
      <c r="A6" s="53"/>
      <c r="B6" s="55"/>
      <c r="C6" s="58"/>
      <c r="D6" s="61"/>
      <c r="E6" s="64"/>
      <c r="F6" s="64"/>
      <c r="G6" s="4" t="s">
        <v>110</v>
      </c>
      <c r="H6" s="13">
        <v>26.73</v>
      </c>
      <c r="I6" s="29">
        <f t="shared" si="0"/>
        <v>26.73</v>
      </c>
    </row>
    <row r="7" spans="1:9">
      <c r="A7" s="53"/>
      <c r="B7" s="55"/>
      <c r="C7" s="58"/>
      <c r="D7" s="61"/>
      <c r="E7" s="64"/>
      <c r="F7" s="64"/>
      <c r="G7" s="4" t="s">
        <v>114</v>
      </c>
      <c r="H7" s="13">
        <v>100</v>
      </c>
      <c r="I7" s="29">
        <f t="shared" si="0"/>
        <v>100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135.3570939034966</v>
      </c>
      <c r="B20" s="19">
        <f>COUNT(H3:H17)</f>
        <v>5</v>
      </c>
      <c r="C20" s="20">
        <f>IF(B20&lt;2,"N/A",(A20/D20))</f>
        <v>1.1853673167834013</v>
      </c>
      <c r="D20" s="21">
        <f>ROUND(AVERAGE(H3:H17),2)</f>
        <v>114.19</v>
      </c>
      <c r="E20" s="22">
        <f>IFERROR(ROUND(IF(B20&lt;2,"N/A",(IF(C20&lt;=25%,"N/A",AVERAGE(I3:I17)))),2),"N/A")</f>
        <v>55.24</v>
      </c>
      <c r="F20" s="22">
        <f>ROUND(MEDIAN(H3:H17),2)</f>
        <v>67.5</v>
      </c>
      <c r="G20" s="23" t="str">
        <f>INDEX(G3:G17,MATCH(H20,H3:H17,0))</f>
        <v>ROBERTO SÁ RODRIGUES- PE 08/22 -Confecon</v>
      </c>
      <c r="H20" s="24">
        <f>MIN(H3:H17)</f>
        <v>26.73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55.24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276.2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93</v>
      </c>
      <c r="C3" s="57" t="s">
        <v>77</v>
      </c>
      <c r="D3" s="60">
        <v>5</v>
      </c>
      <c r="E3" s="63">
        <f>IF(C20&lt;=25%,D20,MIN(E20:F20))</f>
        <v>181</v>
      </c>
      <c r="F3" s="63">
        <f>MIN(H3:H17)</f>
        <v>162</v>
      </c>
      <c r="G3" s="4" t="s">
        <v>106</v>
      </c>
      <c r="H3" s="13">
        <v>162</v>
      </c>
      <c r="I3" s="29">
        <f>IF(H3="","",(IF($C$20&lt;25%,"N/A",IF(H3&lt;=($D$20+$A$20),H3,"Descartado"))))</f>
        <v>162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480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200</v>
      </c>
      <c r="I5" s="29">
        <f t="shared" si="0"/>
        <v>200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173.67018550497758</v>
      </c>
      <c r="B20" s="19">
        <f>COUNT(H3:H17)</f>
        <v>3</v>
      </c>
      <c r="C20" s="20">
        <f>IF(B20&lt;2,"N/A",(A20/D20))</f>
        <v>0.61877003422160393</v>
      </c>
      <c r="D20" s="21">
        <f>ROUND(AVERAGE(H3:H17),2)</f>
        <v>280.67</v>
      </c>
      <c r="E20" s="22">
        <f>IFERROR(ROUND(IF(B20&lt;2,"N/A",(IF(C20&lt;=25%,"N/A",AVERAGE(I3:I17)))),2),"N/A")</f>
        <v>181</v>
      </c>
      <c r="F20" s="22">
        <f>ROUND(MEDIAN(H3:H17),2)</f>
        <v>200</v>
      </c>
      <c r="G20" s="23" t="str">
        <f>INDEX(G3:G17,MATCH(H20,H3:H17,0))</f>
        <v>R DE MELO SOUSA FERREIRA</v>
      </c>
      <c r="H20" s="24">
        <f>MIN(H3:H17)</f>
        <v>162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181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905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7" sqref="I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94</v>
      </c>
      <c r="C3" s="57" t="s">
        <v>77</v>
      </c>
      <c r="D3" s="60">
        <v>5</v>
      </c>
      <c r="E3" s="63">
        <f>IF(C20&lt;=25%,D20,MIN(E20:F20))</f>
        <v>181.84</v>
      </c>
      <c r="F3" s="63">
        <f>MIN(H3:H17)</f>
        <v>142.16999999999999</v>
      </c>
      <c r="G3" s="4" t="s">
        <v>106</v>
      </c>
      <c r="H3" s="13">
        <v>243</v>
      </c>
      <c r="I3" s="29">
        <f>IF(H3="","",(IF($C$20&lt;25%,"N/A",IF(H3&lt;=($D$20+$A$20),H3,"Descartado"))))</f>
        <v>243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480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109</v>
      </c>
      <c r="H5" s="13">
        <v>142.16999999999999</v>
      </c>
      <c r="I5" s="29">
        <f t="shared" si="0"/>
        <v>142.16999999999999</v>
      </c>
    </row>
    <row r="6" spans="1:9">
      <c r="A6" s="53"/>
      <c r="B6" s="55"/>
      <c r="C6" s="58"/>
      <c r="D6" s="61"/>
      <c r="E6" s="64"/>
      <c r="F6" s="64"/>
      <c r="G6" s="4" t="s">
        <v>110</v>
      </c>
      <c r="H6" s="13">
        <v>142.16999999999999</v>
      </c>
      <c r="I6" s="29">
        <f t="shared" si="0"/>
        <v>142.16999999999999</v>
      </c>
    </row>
    <row r="7" spans="1:9">
      <c r="A7" s="53"/>
      <c r="B7" s="55"/>
      <c r="C7" s="58"/>
      <c r="D7" s="61"/>
      <c r="E7" s="64"/>
      <c r="F7" s="64"/>
      <c r="G7" s="4" t="s">
        <v>114</v>
      </c>
      <c r="H7" s="13">
        <v>200</v>
      </c>
      <c r="I7" s="29">
        <f t="shared" si="0"/>
        <v>200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139.9460991596408</v>
      </c>
      <c r="B20" s="19">
        <f>COUNT(H3:H17)</f>
        <v>5</v>
      </c>
      <c r="C20" s="20">
        <f>IF(B20&lt;2,"N/A",(A20/D20))</f>
        <v>0.57955894794235641</v>
      </c>
      <c r="D20" s="21">
        <f>ROUND(AVERAGE(H3:H17),2)</f>
        <v>241.47</v>
      </c>
      <c r="E20" s="22">
        <f>IFERROR(ROUND(IF(B20&lt;2,"N/A",(IF(C20&lt;=25%,"N/A",AVERAGE(I3:I17)))),2),"N/A")</f>
        <v>181.84</v>
      </c>
      <c r="F20" s="22">
        <f>ROUND(MEDIAN(H3:H17),2)</f>
        <v>200</v>
      </c>
      <c r="G20" s="23" t="str">
        <f>INDEX(G3:G17,MATCH(H20,H3:H17,0))</f>
        <v>ROBERTO SÁ RODRIGUES- PE 08/22 -Confecon</v>
      </c>
      <c r="H20" s="24">
        <f>MIN(H3:H17)</f>
        <v>142.16999999999999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181.84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909.2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95</v>
      </c>
      <c r="C3" s="57" t="s">
        <v>77</v>
      </c>
      <c r="D3" s="60">
        <v>3</v>
      </c>
      <c r="E3" s="63">
        <f>IF(C20&lt;=25%,D20,MIN(E20:F20))</f>
        <v>418.75</v>
      </c>
      <c r="F3" s="63">
        <f>MIN(H3:H17)</f>
        <v>337.5</v>
      </c>
      <c r="G3" s="4" t="s">
        <v>106</v>
      </c>
      <c r="H3" s="13">
        <v>337.5</v>
      </c>
      <c r="I3" s="29">
        <f>IF(H3="","",(IF($C$20&lt;25%,"N/A",IF(H3&lt;=($D$20+$A$20),H3,"Descartado"))))</f>
        <v>337.5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3800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500</v>
      </c>
      <c r="I5" s="29">
        <f t="shared" si="0"/>
        <v>500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1953.8556966504291</v>
      </c>
      <c r="B20" s="19">
        <f>COUNT(H3:H17)</f>
        <v>3</v>
      </c>
      <c r="C20" s="20">
        <f>IF(B20&lt;2,"N/A",(A20/D20))</f>
        <v>1.263952502312951</v>
      </c>
      <c r="D20" s="21">
        <f>ROUND(AVERAGE(H3:H17),2)</f>
        <v>1545.83</v>
      </c>
      <c r="E20" s="22">
        <f>IFERROR(ROUND(IF(B20&lt;2,"N/A",(IF(C20&lt;=25%,"N/A",AVERAGE(I3:I17)))),2),"N/A")</f>
        <v>418.75</v>
      </c>
      <c r="F20" s="22">
        <f>ROUND(MEDIAN(H3:H17),2)</f>
        <v>500</v>
      </c>
      <c r="G20" s="23" t="str">
        <f>INDEX(G3:G17,MATCH(H20,H3:H17,0))</f>
        <v>R DE MELO SOUSA FERREIRA</v>
      </c>
      <c r="H20" s="24">
        <f>MIN(H3:H17)</f>
        <v>337.5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418.75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1256.25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96</v>
      </c>
      <c r="C3" s="57" t="s">
        <v>77</v>
      </c>
      <c r="D3" s="60">
        <v>3</v>
      </c>
      <c r="E3" s="63">
        <f>IF(C20&lt;=25%,D20,MIN(E20:F20))</f>
        <v>658.33</v>
      </c>
      <c r="F3" s="63">
        <f>MIN(H3:H17)</f>
        <v>500</v>
      </c>
      <c r="G3" s="4" t="s">
        <v>106</v>
      </c>
      <c r="H3" s="13">
        <v>675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800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500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150.69284433354284</v>
      </c>
      <c r="B20" s="19">
        <f>COUNT(H3:H17)</f>
        <v>3</v>
      </c>
      <c r="C20" s="20">
        <f>IF(B20&lt;2,"N/A",(A20/D20))</f>
        <v>0.22890168203415132</v>
      </c>
      <c r="D20" s="21">
        <f>ROUND(AVERAGE(H3:H17),2)</f>
        <v>658.33</v>
      </c>
      <c r="E20" s="22" t="str">
        <f>IFERROR(ROUND(IF(B20&lt;2,"N/A",(IF(C20&lt;=25%,"N/A",AVERAGE(I3:I17)))),2),"N/A")</f>
        <v>N/A</v>
      </c>
      <c r="F20" s="22">
        <f>ROUND(MEDIAN(H3:H17),2)</f>
        <v>675</v>
      </c>
      <c r="G20" s="23" t="str">
        <f>INDEX(G3:G17,MATCH(H20,H3:H17,0))</f>
        <v>OKALANGO EVENTOS EIRELI</v>
      </c>
      <c r="H20" s="24">
        <f>MIN(H3:H17)</f>
        <v>500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658.33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1974.9900000000002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7" sqref="I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97</v>
      </c>
      <c r="C3" s="57" t="s">
        <v>77</v>
      </c>
      <c r="D3" s="60">
        <v>10</v>
      </c>
      <c r="E3" s="63">
        <f>IF(C20&lt;=25%,D20,MIN(E20:F20))</f>
        <v>634.55999999999995</v>
      </c>
      <c r="F3" s="63">
        <f>MIN(H3:H17)</f>
        <v>540</v>
      </c>
      <c r="G3" s="4" t="s">
        <v>106</v>
      </c>
      <c r="H3" s="13">
        <v>540</v>
      </c>
      <c r="I3" s="29">
        <f>IF(H3="","",(IF($C$20&lt;25%,"N/A",IF(H3&lt;=($D$20+$A$20),H3,"Descartado"))))</f>
        <v>540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4000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109</v>
      </c>
      <c r="H5" s="13">
        <v>634.55999999999995</v>
      </c>
      <c r="I5" s="29">
        <f t="shared" si="0"/>
        <v>634.55999999999995</v>
      </c>
    </row>
    <row r="6" spans="1:9">
      <c r="A6" s="53"/>
      <c r="B6" s="55"/>
      <c r="C6" s="58"/>
      <c r="D6" s="61"/>
      <c r="E6" s="64"/>
      <c r="F6" s="64"/>
      <c r="G6" s="4" t="s">
        <v>110</v>
      </c>
      <c r="H6" s="13">
        <v>634.55999999999995</v>
      </c>
      <c r="I6" s="29">
        <f t="shared" si="0"/>
        <v>634.55999999999995</v>
      </c>
    </row>
    <row r="7" spans="1:9">
      <c r="A7" s="53"/>
      <c r="B7" s="55"/>
      <c r="C7" s="58"/>
      <c r="D7" s="61"/>
      <c r="E7" s="64"/>
      <c r="F7" s="64"/>
      <c r="G7" s="4" t="s">
        <v>114</v>
      </c>
      <c r="H7" s="13">
        <v>2000</v>
      </c>
      <c r="I7" s="29">
        <f t="shared" si="0"/>
        <v>2000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1491.6820834480786</v>
      </c>
      <c r="B20" s="19">
        <f>COUNT(H3:H17)</f>
        <v>5</v>
      </c>
      <c r="C20" s="20">
        <f>IF(B20&lt;2,"N/A",(A20/D20))</f>
        <v>0.95509218952765285</v>
      </c>
      <c r="D20" s="21">
        <f>ROUND(AVERAGE(H3:H17),2)</f>
        <v>1561.82</v>
      </c>
      <c r="E20" s="22">
        <f>IFERROR(ROUND(IF(B20&lt;2,"N/A",(IF(C20&lt;=25%,"N/A",AVERAGE(I3:I17)))),2),"N/A")</f>
        <v>952.28</v>
      </c>
      <c r="F20" s="22">
        <f>ROUND(MEDIAN(H3:H17),2)</f>
        <v>634.55999999999995</v>
      </c>
      <c r="G20" s="23" t="str">
        <f>INDEX(G3:G17,MATCH(H20,H3:H17,0))</f>
        <v>R DE MELO SOUSA FERREIRA</v>
      </c>
      <c r="H20" s="24">
        <f>MIN(H3:H17)</f>
        <v>540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634.55999999999995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6345.5999999999995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98</v>
      </c>
      <c r="C3" s="57" t="s">
        <v>77</v>
      </c>
      <c r="D3" s="60">
        <v>3</v>
      </c>
      <c r="E3" s="63">
        <f>IF(C20&lt;=25%,D20,MIN(E20:F20))</f>
        <v>533.75</v>
      </c>
      <c r="F3" s="63">
        <f>MIN(H3:H17)</f>
        <v>67.5</v>
      </c>
      <c r="G3" s="4" t="s">
        <v>106</v>
      </c>
      <c r="H3" s="13">
        <v>67.5</v>
      </c>
      <c r="I3" s="29">
        <f>IF(H3="","",(IF($C$20&lt;25%,"N/A",IF(H3&lt;=($D$20+$A$20),H3,"Descartado"))))</f>
        <v>67.5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4000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1000</v>
      </c>
      <c r="I5" s="29">
        <f t="shared" si="0"/>
        <v>1000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2054.8362667943479</v>
      </c>
      <c r="B20" s="19">
        <f>COUNT(H3:H17)</f>
        <v>3</v>
      </c>
      <c r="C20" s="20">
        <f>IF(B20&lt;2,"N/A",(A20/D20))</f>
        <v>1.2164768891197144</v>
      </c>
      <c r="D20" s="21">
        <f>ROUND(AVERAGE(H3:H17),2)</f>
        <v>1689.17</v>
      </c>
      <c r="E20" s="22">
        <f>IFERROR(ROUND(IF(B20&lt;2,"N/A",(IF(C20&lt;=25%,"N/A",AVERAGE(I3:I17)))),2),"N/A")</f>
        <v>533.75</v>
      </c>
      <c r="F20" s="22">
        <f>ROUND(MEDIAN(H3:H17),2)</f>
        <v>1000</v>
      </c>
      <c r="G20" s="23" t="str">
        <f>INDEX(G3:G17,MATCH(H20,H3:H17,0))</f>
        <v>R DE MELO SOUSA FERREIRA</v>
      </c>
      <c r="H20" s="24">
        <f>MIN(H3:H17)</f>
        <v>67.5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533.75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1601.25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99</v>
      </c>
      <c r="C3" s="57" t="s">
        <v>78</v>
      </c>
      <c r="D3" s="60">
        <v>10</v>
      </c>
      <c r="E3" s="63">
        <f>IF(C20&lt;=25%,D20,MIN(E20:F20))</f>
        <v>768.75</v>
      </c>
      <c r="F3" s="63">
        <f>MIN(H3:H17)</f>
        <v>337.5</v>
      </c>
      <c r="G3" s="4" t="s">
        <v>106</v>
      </c>
      <c r="H3" s="13">
        <v>337.5</v>
      </c>
      <c r="I3" s="29">
        <f>IF(H3="","",(IF($C$20&lt;25%,"N/A",IF(H3&lt;=($D$20+$A$20),H3,"Descartado"))))</f>
        <v>337.5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2400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1200</v>
      </c>
      <c r="I5" s="29">
        <f t="shared" si="0"/>
        <v>1200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1035.842048769985</v>
      </c>
      <c r="B20" s="19">
        <f>COUNT(H3:H17)</f>
        <v>3</v>
      </c>
      <c r="C20" s="20">
        <f>IF(B20&lt;2,"N/A",(A20/D20))</f>
        <v>0.78921298953903618</v>
      </c>
      <c r="D20" s="21">
        <f>ROUND(AVERAGE(H3:H17),2)</f>
        <v>1312.5</v>
      </c>
      <c r="E20" s="22">
        <f>IFERROR(ROUND(IF(B20&lt;2,"N/A",(IF(C20&lt;=25%,"N/A",AVERAGE(I3:I17)))),2),"N/A")</f>
        <v>768.75</v>
      </c>
      <c r="F20" s="22">
        <f>ROUND(MEDIAN(H3:H17),2)</f>
        <v>1200</v>
      </c>
      <c r="G20" s="23" t="str">
        <f>INDEX(G3:G17,MATCH(H20,H3:H17,0))</f>
        <v>R DE MELO SOUSA FERREIRA</v>
      </c>
      <c r="H20" s="24">
        <f>MIN(H3:H17)</f>
        <v>337.5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768.75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7687.5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100</v>
      </c>
      <c r="C3" s="57" t="s">
        <v>77</v>
      </c>
      <c r="D3" s="60">
        <v>8</v>
      </c>
      <c r="E3" s="63">
        <f>IF(C20&lt;=25%,D20,MIN(E20:F20))</f>
        <v>2950</v>
      </c>
      <c r="F3" s="63">
        <f>MIN(H3:H17)</f>
        <v>2400</v>
      </c>
      <c r="G3" s="4" t="s">
        <v>106</v>
      </c>
      <c r="H3" s="13">
        <v>8100</v>
      </c>
      <c r="I3" s="29" t="str">
        <f>IF(H3="","",(IF($C$20&lt;25%,"N/A",IF(H3&lt;=($D$20+$A$20),H3,"Descartado"))))</f>
        <v>Descartado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3500</v>
      </c>
      <c r="I4" s="29">
        <f t="shared" ref="I4:I17" si="0">IF(H4="","",(IF($C$20&lt;25%,"N/A",IF(H4&lt;=($D$20+$A$20),H4,"Descartado"))))</f>
        <v>3500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2400</v>
      </c>
      <c r="I5" s="29">
        <f t="shared" si="0"/>
        <v>2400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3023.7945256470935</v>
      </c>
      <c r="B20" s="19">
        <f>COUNT(H3:H17)</f>
        <v>3</v>
      </c>
      <c r="C20" s="20">
        <f>IF(B20&lt;2,"N/A",(A20/D20))</f>
        <v>0.64795550695615789</v>
      </c>
      <c r="D20" s="21">
        <f>ROUND(AVERAGE(H3:H17),2)</f>
        <v>4666.67</v>
      </c>
      <c r="E20" s="22">
        <f>IFERROR(ROUND(IF(B20&lt;2,"N/A",(IF(C20&lt;=25%,"N/A",AVERAGE(I3:I17)))),2),"N/A")</f>
        <v>2950</v>
      </c>
      <c r="F20" s="22">
        <f>ROUND(MEDIAN(H3:H17),2)</f>
        <v>3500</v>
      </c>
      <c r="G20" s="23" t="str">
        <f>INDEX(G3:G17,MATCH(H20,H3:H17,0))</f>
        <v>OKALANGO EVENTOS EIRELI</v>
      </c>
      <c r="H20" s="24">
        <f>MIN(H3:H17)</f>
        <v>2400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2950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23600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101</v>
      </c>
      <c r="C3" s="57" t="s">
        <v>77</v>
      </c>
      <c r="D3" s="60">
        <v>2</v>
      </c>
      <c r="E3" s="63">
        <f>IF(C20&lt;=25%,D20,MIN(E20:F20))</f>
        <v>905</v>
      </c>
      <c r="F3" s="63">
        <f>MIN(H3:H17)</f>
        <v>810</v>
      </c>
      <c r="G3" s="4" t="s">
        <v>106</v>
      </c>
      <c r="H3" s="13">
        <v>810</v>
      </c>
      <c r="I3" s="29">
        <f>IF(H3="","",(IF($C$20&lt;25%,"N/A",IF(H3&lt;=($D$20+$A$20),H3,"Descartado"))))</f>
        <v>810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3000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1000</v>
      </c>
      <c r="I5" s="29">
        <f t="shared" si="0"/>
        <v>1000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1213.2738080636759</v>
      </c>
      <c r="B20" s="19">
        <f>COUNT(H3:H17)</f>
        <v>3</v>
      </c>
      <c r="C20" s="20">
        <f>IF(B20&lt;2,"N/A",(A20/D20))</f>
        <v>0.75672120403390197</v>
      </c>
      <c r="D20" s="21">
        <f>ROUND(AVERAGE(H3:H17),2)</f>
        <v>1603.33</v>
      </c>
      <c r="E20" s="22">
        <f>IFERROR(ROUND(IF(B20&lt;2,"N/A",(IF(C20&lt;=25%,"N/A",AVERAGE(I3:I17)))),2),"N/A")</f>
        <v>905</v>
      </c>
      <c r="F20" s="22">
        <f>ROUND(MEDIAN(H3:H17),2)</f>
        <v>1000</v>
      </c>
      <c r="G20" s="23" t="str">
        <f>INDEX(G3:G17,MATCH(H20,H3:H17,0))</f>
        <v>R DE MELO SOUSA FERREIRA</v>
      </c>
      <c r="H20" s="24">
        <f>MIN(H3:H17)</f>
        <v>810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905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1810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37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72</v>
      </c>
      <c r="C3" s="57" t="s">
        <v>69</v>
      </c>
      <c r="D3" s="60">
        <v>3</v>
      </c>
      <c r="E3" s="63">
        <f>IF(C20&lt;=25%,D20,MIN(E20:F20))</f>
        <v>4575</v>
      </c>
      <c r="F3" s="63">
        <f>MIN(H3:H17)</f>
        <v>3000</v>
      </c>
      <c r="G3" s="4" t="s">
        <v>106</v>
      </c>
      <c r="H3" s="13">
        <v>4725</v>
      </c>
      <c r="I3" s="29">
        <f>IF(H3="","",(IF($C$20&lt;25%,"N/A",IF(H3&lt;=($D$20+$A$20),H3,"Descartado"))))</f>
        <v>4725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6000</v>
      </c>
      <c r="I4" s="29">
        <f t="shared" ref="I4:I17" si="0">IF(H4="","",(IF($C$20&lt;25%,"N/A",IF(H4&lt;=($D$20+$A$20),H4,"Descartado"))))</f>
        <v>6000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3000</v>
      </c>
      <c r="I5" s="29">
        <f t="shared" si="0"/>
        <v>3000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1505.6144924913549</v>
      </c>
      <c r="B20" s="19">
        <f>COUNT(H3:H17)</f>
        <v>3</v>
      </c>
      <c r="C20" s="20">
        <f>IF(B20&lt;2,"N/A",(A20/D20))</f>
        <v>0.3290960639325366</v>
      </c>
      <c r="D20" s="21">
        <f>ROUND(AVERAGE(H3:H17),2)</f>
        <v>4575</v>
      </c>
      <c r="E20" s="22">
        <f>IFERROR(ROUND(IF(B20&lt;2,"N/A",(IF(C20&lt;=25%,"N/A",AVERAGE(I3:I17)))),2),"N/A")</f>
        <v>4575</v>
      </c>
      <c r="F20" s="22">
        <f>ROUND(MEDIAN(H3:H17),2)</f>
        <v>4725</v>
      </c>
      <c r="G20" s="23" t="str">
        <f>INDEX(G3:G17,MATCH(H20,H3:H17,0))</f>
        <v>OKALANGO EVENTOS EIRELI</v>
      </c>
      <c r="H20" s="24">
        <f>MIN(H3:H17)</f>
        <v>3000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4575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13725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102</v>
      </c>
      <c r="C3" s="57" t="s">
        <v>78</v>
      </c>
      <c r="D3" s="60">
        <v>5</v>
      </c>
      <c r="E3" s="63">
        <f>IF(C20&lt;=25%,D20,MIN(E20:F20))</f>
        <v>670</v>
      </c>
      <c r="F3" s="63">
        <f>MIN(H3:H17)</f>
        <v>540</v>
      </c>
      <c r="G3" s="4" t="s">
        <v>106</v>
      </c>
      <c r="H3" s="13">
        <v>540</v>
      </c>
      <c r="I3" s="29">
        <f>IF(H3="","",(IF($C$20&lt;25%,"N/A",IF(H3&lt;=($D$20+$A$20),H3,"Descartado"))))</f>
        <v>540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2500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800</v>
      </c>
      <c r="I5" s="29">
        <f t="shared" si="0"/>
        <v>800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1064.5186705737012</v>
      </c>
      <c r="B20" s="19">
        <f>COUNT(H3:H17)</f>
        <v>3</v>
      </c>
      <c r="C20" s="20">
        <f>IF(B20&lt;2,"N/A",(A20/D20))</f>
        <v>0.83165521138570409</v>
      </c>
      <c r="D20" s="21">
        <f>ROUND(AVERAGE(H3:H17),2)</f>
        <v>1280</v>
      </c>
      <c r="E20" s="22">
        <f>IFERROR(ROUND(IF(B20&lt;2,"N/A",(IF(C20&lt;=25%,"N/A",AVERAGE(I3:I17)))),2),"N/A")</f>
        <v>670</v>
      </c>
      <c r="F20" s="22">
        <f>ROUND(MEDIAN(H3:H17),2)</f>
        <v>800</v>
      </c>
      <c r="G20" s="23" t="str">
        <f>INDEX(G3:G17,MATCH(H20,H3:H17,0))</f>
        <v>R DE MELO SOUSA FERREIRA</v>
      </c>
      <c r="H20" s="24">
        <f>MIN(H3:H17)</f>
        <v>540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670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3350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6" sqref="H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103</v>
      </c>
      <c r="C3" s="57" t="s">
        <v>78</v>
      </c>
      <c r="D3" s="60">
        <v>20</v>
      </c>
      <c r="E3" s="63">
        <f>IF(C20&lt;=25%,D20,MIN(E20:F20))</f>
        <v>334.17</v>
      </c>
      <c r="F3" s="63">
        <f>MIN(H3:H17)</f>
        <v>202.5</v>
      </c>
      <c r="G3" s="4" t="s">
        <v>106</v>
      </c>
      <c r="H3" s="13">
        <v>202.5</v>
      </c>
      <c r="I3" s="29">
        <f>IF(H3="","",(IF($C$20&lt;25%,"N/A",IF(H3&lt;=($D$20+$A$20),H3,"Descartado"))))</f>
        <v>202.5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400</v>
      </c>
      <c r="I4" s="29">
        <f t="shared" ref="I4:I17" si="0">IF(H4="","",(IF($C$20&lt;25%,"N/A",IF(H4&lt;=($D$20+$A$20),H4,"Descartado"))))</f>
        <v>400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400</v>
      </c>
      <c r="I5" s="29">
        <f t="shared" si="0"/>
        <v>400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114.02667816495114</v>
      </c>
      <c r="B20" s="19">
        <f>COUNT(H3:H17)</f>
        <v>3</v>
      </c>
      <c r="C20" s="20">
        <f>IF(B20&lt;2,"N/A",(A20/D20))</f>
        <v>0.34122356335084275</v>
      </c>
      <c r="D20" s="21">
        <f>ROUND(AVERAGE(H3:H17),2)</f>
        <v>334.17</v>
      </c>
      <c r="E20" s="22">
        <f>IFERROR(ROUND(IF(B20&lt;2,"N/A",(IF(C20&lt;=25%,"N/A",AVERAGE(I3:I17)))),2),"N/A")</f>
        <v>334.17</v>
      </c>
      <c r="F20" s="22">
        <f>ROUND(MEDIAN(H3:H17),2)</f>
        <v>400</v>
      </c>
      <c r="G20" s="23" t="str">
        <f>INDEX(G3:G17,MATCH(H20,H3:H17,0))</f>
        <v>R DE MELO SOUSA FERREIRA</v>
      </c>
      <c r="H20" s="24">
        <f>MIN(H3:H17)</f>
        <v>202.5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334.17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6683.4000000000005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104</v>
      </c>
      <c r="C3" s="57" t="s">
        <v>77</v>
      </c>
      <c r="D3" s="60">
        <v>20</v>
      </c>
      <c r="E3" s="63">
        <f>IF(C20&lt;=25%,D20,MIN(E20:F20))</f>
        <v>73.63</v>
      </c>
      <c r="F3" s="63">
        <f>MIN(H3:H17)</f>
        <v>47.25</v>
      </c>
      <c r="G3" s="4" t="s">
        <v>106</v>
      </c>
      <c r="H3" s="13">
        <v>47.25</v>
      </c>
      <c r="I3" s="29">
        <f>IF(H3="","",(IF($C$20&lt;25%,"N/A",IF(H3&lt;=($D$20+$A$20),H3,"Descartado"))))</f>
        <v>47.25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200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100</v>
      </c>
      <c r="I5" s="29">
        <f t="shared" si="0"/>
        <v>100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77.583422842769707</v>
      </c>
      <c r="B20" s="19">
        <f>COUNT(H3:H17)</f>
        <v>3</v>
      </c>
      <c r="C20" s="20">
        <f>IF(B20&lt;2,"N/A",(A20/D20))</f>
        <v>0.67026715198937115</v>
      </c>
      <c r="D20" s="21">
        <f>ROUND(AVERAGE(H3:H17),2)</f>
        <v>115.75</v>
      </c>
      <c r="E20" s="22">
        <f>IFERROR(ROUND(IF(B20&lt;2,"N/A",(IF(C20&lt;=25%,"N/A",AVERAGE(I3:I17)))),2),"N/A")</f>
        <v>73.63</v>
      </c>
      <c r="F20" s="22">
        <f>ROUND(MEDIAN(H3:H17),2)</f>
        <v>100</v>
      </c>
      <c r="G20" s="23" t="str">
        <f>INDEX(G3:G17,MATCH(H20,H3:H17,0))</f>
        <v>R DE MELO SOUSA FERREIRA</v>
      </c>
      <c r="H20" s="24">
        <f>MIN(H3:H17)</f>
        <v>47.25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73.63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1472.6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80</v>
      </c>
      <c r="C3" s="57" t="s">
        <v>79</v>
      </c>
      <c r="D3" s="60">
        <v>120</v>
      </c>
      <c r="E3" s="63">
        <f>IF(C20&lt;=25%,D20,MIN(E20:F20))</f>
        <v>247.02</v>
      </c>
      <c r="F3" s="63">
        <f>MIN(H3:H17)</f>
        <v>167.54</v>
      </c>
      <c r="G3" s="4" t="s">
        <v>106</v>
      </c>
      <c r="H3" s="13">
        <v>300</v>
      </c>
      <c r="I3" s="29">
        <f>IF(H3="","",(IF($C$20&lt;25%,"N/A",IF(H3&lt;=($D$20+$A$20),H3,"Descartado"))))</f>
        <v>300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300</v>
      </c>
      <c r="I4" s="29">
        <f t="shared" ref="I4:I17" si="0">IF(H4="","",(IF($C$20&lt;25%,"N/A",IF(H4&lt;=($D$20+$A$20),H4,"Descartado"))))</f>
        <v>300</v>
      </c>
    </row>
    <row r="5" spans="1:9">
      <c r="A5" s="53"/>
      <c r="B5" s="55"/>
      <c r="C5" s="58"/>
      <c r="D5" s="61"/>
      <c r="E5" s="64"/>
      <c r="F5" s="64"/>
      <c r="G5" s="4" t="s">
        <v>109</v>
      </c>
      <c r="H5" s="13">
        <v>167.54</v>
      </c>
      <c r="I5" s="29">
        <f t="shared" si="0"/>
        <v>167.54</v>
      </c>
    </row>
    <row r="6" spans="1:9">
      <c r="A6" s="53"/>
      <c r="B6" s="55"/>
      <c r="C6" s="58"/>
      <c r="D6" s="61"/>
      <c r="E6" s="64"/>
      <c r="F6" s="64"/>
      <c r="G6" s="4" t="s">
        <v>110</v>
      </c>
      <c r="H6" s="13">
        <v>167.54</v>
      </c>
      <c r="I6" s="29">
        <f t="shared" si="0"/>
        <v>167.54</v>
      </c>
    </row>
    <row r="7" spans="1:9">
      <c r="A7" s="53"/>
      <c r="B7" s="55"/>
      <c r="C7" s="58"/>
      <c r="D7" s="61"/>
      <c r="E7" s="64"/>
      <c r="F7" s="64"/>
      <c r="G7" s="4" t="s">
        <v>114</v>
      </c>
      <c r="H7" s="13">
        <v>300</v>
      </c>
      <c r="I7" s="29">
        <f t="shared" si="0"/>
        <v>300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72.551329967134265</v>
      </c>
      <c r="B20" s="19">
        <f>COUNT(H3:H17)</f>
        <v>5</v>
      </c>
      <c r="C20" s="20">
        <f>IF(B20&lt;2,"N/A",(A20/D20))</f>
        <v>0.29370629895204542</v>
      </c>
      <c r="D20" s="21">
        <f>ROUND(AVERAGE(H3:H17),2)</f>
        <v>247.02</v>
      </c>
      <c r="E20" s="22">
        <f>IFERROR(ROUND(IF(B20&lt;2,"N/A",(IF(C20&lt;=25%,"N/A",AVERAGE(I3:I17)))),2),"N/A")</f>
        <v>247.02</v>
      </c>
      <c r="F20" s="22">
        <f>ROUND(MEDIAN(H3:H17),2)</f>
        <v>300</v>
      </c>
      <c r="G20" s="23" t="str">
        <f>INDEX(G3:G17,MATCH(H20,H3:H17,0))</f>
        <v>ROBERTO SÁ RODRIGUES- PE 08/22 -Confecon</v>
      </c>
      <c r="H20" s="24">
        <f>MIN(H3:H17)</f>
        <v>167.54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247.02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29642.400000000001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59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81</v>
      </c>
      <c r="C3" s="57" t="s">
        <v>79</v>
      </c>
      <c r="D3" s="60">
        <v>10</v>
      </c>
      <c r="E3" s="63">
        <f>IF(C20&lt;=25%,D20,MIN(E20:F20))</f>
        <v>1116.3</v>
      </c>
      <c r="F3" s="63">
        <f>MIN(H3:H17)</f>
        <v>1000</v>
      </c>
      <c r="G3" s="4" t="s">
        <v>106</v>
      </c>
      <c r="H3" s="13">
        <v>1200</v>
      </c>
      <c r="I3" s="29">
        <f>IF(H3="","",(IF($C$20&lt;25%,"N/A",IF(H3&lt;=($D$20+$A$20),H3,"Descartado"))))</f>
        <v>1200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1000</v>
      </c>
      <c r="I4" s="29">
        <f t="shared" ref="I4:I17" si="0">IF(H4="","",(IF($C$20&lt;25%,"N/A",IF(H4&lt;=($D$20+$A$20),H4,"Descartado"))))</f>
        <v>1000</v>
      </c>
    </row>
    <row r="5" spans="1:9">
      <c r="A5" s="53"/>
      <c r="B5" s="55"/>
      <c r="C5" s="58"/>
      <c r="D5" s="61"/>
      <c r="E5" s="64"/>
      <c r="F5" s="64"/>
      <c r="G5" s="4" t="s">
        <v>109</v>
      </c>
      <c r="H5" s="13">
        <v>1132.5899999999999</v>
      </c>
      <c r="I5" s="29">
        <f t="shared" si="0"/>
        <v>1132.5899999999999</v>
      </c>
    </row>
    <row r="6" spans="1:9">
      <c r="A6" s="53"/>
      <c r="B6" s="55"/>
      <c r="C6" s="58"/>
      <c r="D6" s="61"/>
      <c r="E6" s="64"/>
      <c r="F6" s="64"/>
      <c r="G6" s="4" t="s">
        <v>110</v>
      </c>
      <c r="H6" s="13">
        <v>1132.5899999999999</v>
      </c>
      <c r="I6" s="29">
        <f t="shared" si="0"/>
        <v>1132.5899999999999</v>
      </c>
    </row>
    <row r="7" spans="1:9">
      <c r="A7" s="53"/>
      <c r="B7" s="55"/>
      <c r="C7" s="58"/>
      <c r="D7" s="61"/>
      <c r="E7" s="64"/>
      <c r="F7" s="64"/>
      <c r="G7" s="4" t="s">
        <v>114</v>
      </c>
      <c r="H7" s="13">
        <v>2000</v>
      </c>
      <c r="I7" s="29" t="str">
        <f t="shared" si="0"/>
        <v>Descartado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401.81143889889421</v>
      </c>
      <c r="B20" s="19">
        <f>COUNT(H3:H17)</f>
        <v>5</v>
      </c>
      <c r="C20" s="20">
        <f>IF(B20&lt;2,"N/A",(A20/D20))</f>
        <v>0.31074942685368917</v>
      </c>
      <c r="D20" s="21">
        <f>ROUND(AVERAGE(H3:H17),2)</f>
        <v>1293.04</v>
      </c>
      <c r="E20" s="22">
        <f>IFERROR(ROUND(IF(B20&lt;2,"N/A",(IF(C20&lt;=25%,"N/A",AVERAGE(I3:I17)))),2),"N/A")</f>
        <v>1116.3</v>
      </c>
      <c r="F20" s="22">
        <f>ROUND(MEDIAN(H3:H17),2)</f>
        <v>1132.5899999999999</v>
      </c>
      <c r="G20" s="23" t="str">
        <f>INDEX(G3:G17,MATCH(H20,H3:H17,0))</f>
        <v>LEK SOLUÇÕES EM EVENTOS LTDA</v>
      </c>
      <c r="H20" s="24">
        <f>MIN(H3:H17)</f>
        <v>1000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1116.3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11163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82</v>
      </c>
      <c r="C3" s="57" t="s">
        <v>79</v>
      </c>
      <c r="D3" s="60">
        <v>10</v>
      </c>
      <c r="E3" s="63">
        <f>IF(C20&lt;=25%,D20,MIN(E20:F20))</f>
        <v>250</v>
      </c>
      <c r="F3" s="63">
        <f>MIN(H3:H17)</f>
        <v>230</v>
      </c>
      <c r="G3" s="4" t="s">
        <v>106</v>
      </c>
      <c r="H3" s="13">
        <v>400</v>
      </c>
      <c r="I3" s="29" t="str">
        <f>IF(H3="","",(IF($C$20&lt;25%,"N/A",IF(H3&lt;=($D$20+$A$20),H3,"Descartado"))))</f>
        <v>Descartado</v>
      </c>
    </row>
    <row r="4" spans="1:9">
      <c r="A4" s="53"/>
      <c r="B4" s="55"/>
      <c r="C4" s="58"/>
      <c r="D4" s="61"/>
      <c r="E4" s="64"/>
      <c r="F4" s="64"/>
      <c r="G4" s="4" t="s">
        <v>107</v>
      </c>
      <c r="H4" s="13">
        <v>230</v>
      </c>
      <c r="I4" s="29">
        <f t="shared" ref="I4:I17" si="0">IF(H4="","",(IF($C$20&lt;25%,"N/A",IF(H4&lt;=($D$20+$A$20),H4,"Descartado"))))</f>
        <v>230</v>
      </c>
    </row>
    <row r="5" spans="1:9">
      <c r="A5" s="53"/>
      <c r="B5" s="55"/>
      <c r="C5" s="58"/>
      <c r="D5" s="61"/>
      <c r="E5" s="64"/>
      <c r="F5" s="64"/>
      <c r="G5" s="4" t="s">
        <v>108</v>
      </c>
      <c r="H5" s="13">
        <v>250</v>
      </c>
      <c r="I5" s="29">
        <f t="shared" si="0"/>
        <v>250</v>
      </c>
    </row>
    <row r="6" spans="1:9">
      <c r="A6" s="53"/>
      <c r="B6" s="55"/>
      <c r="C6" s="58"/>
      <c r="D6" s="61"/>
      <c r="E6" s="64"/>
      <c r="F6" s="64"/>
      <c r="G6" s="4" t="s">
        <v>111</v>
      </c>
      <c r="H6" s="13">
        <v>230</v>
      </c>
      <c r="I6" s="29">
        <f t="shared" si="0"/>
        <v>230</v>
      </c>
    </row>
    <row r="7" spans="1:9">
      <c r="A7" s="53"/>
      <c r="B7" s="55"/>
      <c r="C7" s="58"/>
      <c r="D7" s="61"/>
      <c r="E7" s="64"/>
      <c r="F7" s="64"/>
      <c r="G7" s="4" t="s">
        <v>114</v>
      </c>
      <c r="H7" s="13">
        <v>300</v>
      </c>
      <c r="I7" s="29">
        <f t="shared" si="0"/>
        <v>300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71.902712048990196</v>
      </c>
      <c r="B20" s="19">
        <f>COUNT(H3:H17)</f>
        <v>5</v>
      </c>
      <c r="C20" s="20">
        <f>IF(B20&lt;2,"N/A",(A20/D20))</f>
        <v>0.25497415620209291</v>
      </c>
      <c r="D20" s="21">
        <f>ROUND(AVERAGE(H3:H17),2)</f>
        <v>282</v>
      </c>
      <c r="E20" s="22">
        <f>IFERROR(ROUND(IF(B20&lt;2,"N/A",(IF(C20&lt;=25%,"N/A",AVERAGE(I3:I17)))),2),"N/A")</f>
        <v>252.5</v>
      </c>
      <c r="F20" s="22">
        <f>ROUND(MEDIAN(H3:H17),2)</f>
        <v>250</v>
      </c>
      <c r="G20" s="23" t="str">
        <f>INDEX(G3:G17,MATCH(H20,H3:H17,0))</f>
        <v>AMP FESTA  - PROP PREGÃO 08-2022</v>
      </c>
      <c r="H20" s="24">
        <f>MIN(H3:H17)</f>
        <v>230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250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2500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6" sqref="H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83</v>
      </c>
      <c r="C3" s="57" t="s">
        <v>79</v>
      </c>
      <c r="D3" s="60">
        <v>20</v>
      </c>
      <c r="E3" s="63">
        <f>IF(C20&lt;=25%,D20,MIN(E20:F20))</f>
        <v>376.67</v>
      </c>
      <c r="F3" s="63">
        <f>MIN(H3:H17)</f>
        <v>350</v>
      </c>
      <c r="G3" s="4" t="s">
        <v>106</v>
      </c>
      <c r="H3" s="13">
        <v>380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350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400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25.16611478423583</v>
      </c>
      <c r="B20" s="19">
        <f>COUNT(H3:H17)</f>
        <v>3</v>
      </c>
      <c r="C20" s="20">
        <f>IF(B20&lt;2,"N/A",(A20/D20))</f>
        <v>6.6812102859892822E-2</v>
      </c>
      <c r="D20" s="21">
        <f>ROUND(AVERAGE(H3:H17),2)</f>
        <v>376.67</v>
      </c>
      <c r="E20" s="22" t="str">
        <f>IFERROR(ROUND(IF(B20&lt;2,"N/A",(IF(C20&lt;=25%,"N/A",AVERAGE(I3:I17)))),2),"N/A")</f>
        <v>N/A</v>
      </c>
      <c r="F20" s="22">
        <f>ROUND(MEDIAN(H3:H17),2)</f>
        <v>380</v>
      </c>
      <c r="G20" s="23" t="str">
        <f>INDEX(G3:G17,MATCH(H20,H3:H17,0))</f>
        <v>LEK SOLUÇÕES EM EVENTOS LTDA</v>
      </c>
      <c r="H20" s="24">
        <f>MIN(H3:H17)</f>
        <v>350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376.67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7533.4000000000005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9" sqref="G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84</v>
      </c>
      <c r="C3" s="57" t="s">
        <v>85</v>
      </c>
      <c r="D3" s="60">
        <v>48</v>
      </c>
      <c r="E3" s="63">
        <f>IF(C20&lt;=25%,D20,MIN(E20:F20))</f>
        <v>383.33</v>
      </c>
      <c r="F3" s="63">
        <f>MIN(H3:H17)</f>
        <v>350</v>
      </c>
      <c r="G3" s="4" t="s">
        <v>105</v>
      </c>
      <c r="H3" s="13">
        <v>400</v>
      </c>
      <c r="I3" s="29">
        <f>IF(H3="","",(IF($C$20&lt;25%,"N/A",IF(H3&lt;=($D$20+$A$20),H3,"Descartado"))))</f>
        <v>400</v>
      </c>
    </row>
    <row r="4" spans="1:9">
      <c r="A4" s="53"/>
      <c r="B4" s="55"/>
      <c r="C4" s="58"/>
      <c r="D4" s="61"/>
      <c r="E4" s="64"/>
      <c r="F4" s="64"/>
      <c r="G4" s="4" t="s">
        <v>106</v>
      </c>
      <c r="H4" s="13">
        <v>350</v>
      </c>
      <c r="I4" s="29">
        <f t="shared" ref="I4:I17" si="0">IF(H4="","",(IF($C$20&lt;25%,"N/A",IF(H4&lt;=($D$20+$A$20),H4,"Descartado"))))</f>
        <v>350</v>
      </c>
    </row>
    <row r="5" spans="1:9">
      <c r="A5" s="53"/>
      <c r="B5" s="55"/>
      <c r="C5" s="58"/>
      <c r="D5" s="61"/>
      <c r="E5" s="64"/>
      <c r="F5" s="64"/>
      <c r="G5" s="4" t="s">
        <v>108</v>
      </c>
      <c r="H5" s="13">
        <v>650</v>
      </c>
      <c r="I5" s="29" t="str">
        <f t="shared" si="0"/>
        <v>Descartado</v>
      </c>
    </row>
    <row r="6" spans="1:9">
      <c r="A6" s="53"/>
      <c r="B6" s="55"/>
      <c r="C6" s="58"/>
      <c r="D6" s="61"/>
      <c r="E6" s="64"/>
      <c r="F6" s="64"/>
      <c r="G6" s="4" t="s">
        <v>114</v>
      </c>
      <c r="H6" s="13">
        <v>400</v>
      </c>
      <c r="I6" s="29">
        <f t="shared" si="0"/>
        <v>400</v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135.40064007726599</v>
      </c>
      <c r="B20" s="19">
        <f>COUNT(H3:H17)</f>
        <v>4</v>
      </c>
      <c r="C20" s="20">
        <f>IF(B20&lt;2,"N/A",(A20/D20))</f>
        <v>0.30089031128281329</v>
      </c>
      <c r="D20" s="21">
        <f>ROUND(AVERAGE(H3:H17),2)</f>
        <v>450</v>
      </c>
      <c r="E20" s="22">
        <f>IFERROR(ROUND(IF(B20&lt;2,"N/A",(IF(C20&lt;=25%,"N/A",AVERAGE(I3:I17)))),2),"N/A")</f>
        <v>383.33</v>
      </c>
      <c r="F20" s="22">
        <f>ROUND(MEDIAN(H3:H17),2)</f>
        <v>400</v>
      </c>
      <c r="G20" s="23" t="str">
        <f>INDEX(G3:G17,MATCH(H20,H3:H17,0))</f>
        <v>R DE MELO SOUSA FERREIRA</v>
      </c>
      <c r="H20" s="24">
        <f>MIN(H3:H17)</f>
        <v>350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383.33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18399.84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86</v>
      </c>
      <c r="C3" s="57" t="s">
        <v>85</v>
      </c>
      <c r="D3" s="60">
        <v>24</v>
      </c>
      <c r="E3" s="63">
        <f>IF(C20&lt;=25%,D20,MIN(E20:F20))</f>
        <v>603.33000000000004</v>
      </c>
      <c r="F3" s="63">
        <f>MIN(H3:H17)</f>
        <v>460</v>
      </c>
      <c r="G3" s="4" t="s">
        <v>105</v>
      </c>
      <c r="H3" s="13">
        <v>460</v>
      </c>
      <c r="I3" s="29">
        <f>IF(H3="","",(IF($C$20&lt;25%,"N/A",IF(H3&lt;=($D$20+$A$20),H3,"Descartado"))))</f>
        <v>460</v>
      </c>
    </row>
    <row r="4" spans="1:9">
      <c r="A4" s="53"/>
      <c r="B4" s="55"/>
      <c r="C4" s="58"/>
      <c r="D4" s="61"/>
      <c r="E4" s="64"/>
      <c r="F4" s="64"/>
      <c r="G4" s="4" t="s">
        <v>106</v>
      </c>
      <c r="H4" s="13">
        <v>750</v>
      </c>
      <c r="I4" s="29">
        <f t="shared" ref="I4:I17" si="0">IF(H4="","",(IF($C$20&lt;25%,"N/A",IF(H4&lt;=($D$20+$A$20),H4,"Descartado"))))</f>
        <v>750</v>
      </c>
    </row>
    <row r="5" spans="1:9">
      <c r="A5" s="53"/>
      <c r="B5" s="55"/>
      <c r="C5" s="58"/>
      <c r="D5" s="61"/>
      <c r="E5" s="64"/>
      <c r="F5" s="64"/>
      <c r="G5" s="4" t="s">
        <v>108</v>
      </c>
      <c r="H5" s="13">
        <v>850</v>
      </c>
      <c r="I5" s="29" t="str">
        <f t="shared" si="0"/>
        <v>Descartado</v>
      </c>
    </row>
    <row r="6" spans="1:9">
      <c r="A6" s="53"/>
      <c r="B6" s="55"/>
      <c r="C6" s="58"/>
      <c r="D6" s="61"/>
      <c r="E6" s="64"/>
      <c r="F6" s="64"/>
      <c r="G6" s="4" t="s">
        <v>114</v>
      </c>
      <c r="H6" s="13">
        <v>600</v>
      </c>
      <c r="I6" s="29">
        <f t="shared" si="0"/>
        <v>600</v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170.97758137642879</v>
      </c>
      <c r="B20" s="19">
        <f>COUNT(H3:H17)</f>
        <v>4</v>
      </c>
      <c r="C20" s="20">
        <f>IF(B20&lt;2,"N/A",(A20/D20))</f>
        <v>0.25710914492696058</v>
      </c>
      <c r="D20" s="21">
        <f>ROUND(AVERAGE(H3:H17),2)</f>
        <v>665</v>
      </c>
      <c r="E20" s="22">
        <f>IFERROR(ROUND(IF(B20&lt;2,"N/A",(IF(C20&lt;=25%,"N/A",AVERAGE(I3:I17)))),2),"N/A")</f>
        <v>603.33000000000004</v>
      </c>
      <c r="F20" s="22">
        <f>ROUND(MEDIAN(H3:H17),2)</f>
        <v>675</v>
      </c>
      <c r="G20" s="23" t="str">
        <f>INDEX(G3:G17,MATCH(H20,H3:H17,0))</f>
        <v>FLORÂNIA FLORES E DECORAÇÕES LTDA</v>
      </c>
      <c r="H20" s="24">
        <f>MIN(H3:H17)</f>
        <v>460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603.33000000000004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14479.920000000002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90</v>
      </c>
      <c r="C3" s="57" t="s">
        <v>78</v>
      </c>
      <c r="D3" s="60">
        <v>20</v>
      </c>
      <c r="E3" s="63">
        <f>IF(C20&lt;=25%,D20,MIN(E20:F20))</f>
        <v>525</v>
      </c>
      <c r="F3" s="63">
        <f>MIN(H3:H17)</f>
        <v>350</v>
      </c>
      <c r="G3" s="4" t="s">
        <v>105</v>
      </c>
      <c r="H3" s="13">
        <v>350</v>
      </c>
      <c r="I3" s="29" t="str">
        <f>IF(H3="","",(IF($C$20&lt;25%,"N/A",IF(H3&lt;=($D$20+$A$20),H3,"Descartado"))))</f>
        <v>N/A</v>
      </c>
    </row>
    <row r="4" spans="1:9">
      <c r="A4" s="53"/>
      <c r="B4" s="55"/>
      <c r="C4" s="58"/>
      <c r="D4" s="61"/>
      <c r="E4" s="64"/>
      <c r="F4" s="64"/>
      <c r="G4" s="4" t="s">
        <v>106</v>
      </c>
      <c r="H4" s="13">
        <v>600</v>
      </c>
      <c r="I4" s="29" t="str">
        <f t="shared" ref="I4:I17" si="0">IF(H4="","",(IF($C$20&lt;25%,"N/A",IF(H4&lt;=($D$20+$A$20),H4,"Descartado"))))</f>
        <v>N/A</v>
      </c>
    </row>
    <row r="5" spans="1:9">
      <c r="A5" s="53"/>
      <c r="B5" s="55"/>
      <c r="C5" s="58"/>
      <c r="D5" s="61"/>
      <c r="E5" s="64"/>
      <c r="F5" s="64"/>
      <c r="G5" s="4" t="s">
        <v>108</v>
      </c>
      <c r="H5" s="13">
        <v>550</v>
      </c>
      <c r="I5" s="29" t="str">
        <f t="shared" si="0"/>
        <v>N/A</v>
      </c>
    </row>
    <row r="6" spans="1:9">
      <c r="A6" s="53"/>
      <c r="B6" s="55"/>
      <c r="C6" s="58"/>
      <c r="D6" s="61"/>
      <c r="E6" s="64"/>
      <c r="F6" s="64"/>
      <c r="G6" s="4" t="s">
        <v>114</v>
      </c>
      <c r="H6" s="13">
        <v>600</v>
      </c>
      <c r="I6" s="29" t="str">
        <f t="shared" si="0"/>
        <v>N/A</v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119.02380714238083</v>
      </c>
      <c r="B20" s="19">
        <f>COUNT(H3:H17)</f>
        <v>4</v>
      </c>
      <c r="C20" s="20">
        <f>IF(B20&lt;2,"N/A",(A20/D20))</f>
        <v>0.22671201360453491</v>
      </c>
      <c r="D20" s="21">
        <f>ROUND(AVERAGE(H3:H17),2)</f>
        <v>525</v>
      </c>
      <c r="E20" s="22" t="str">
        <f>IFERROR(ROUND(IF(B20&lt;2,"N/A",(IF(C20&lt;=25%,"N/A",AVERAGE(I3:I17)))),2),"N/A")</f>
        <v>N/A</v>
      </c>
      <c r="F20" s="22">
        <f>ROUND(MEDIAN(H3:H17),2)</f>
        <v>575</v>
      </c>
      <c r="G20" s="23" t="str">
        <f>INDEX(G3:G17,MATCH(H20,H3:H17,0))</f>
        <v>FLORÂNIA FLORES E DECORAÇÕES LTDA</v>
      </c>
      <c r="H20" s="24">
        <f>MIN(H3:H17)</f>
        <v>350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525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10500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38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70</v>
      </c>
      <c r="C3" s="57" t="s">
        <v>69</v>
      </c>
      <c r="D3" s="60">
        <v>8</v>
      </c>
      <c r="E3" s="63">
        <f>IF(C20&lt;=25%,D20,MIN(E20:F20))</f>
        <v>1790</v>
      </c>
      <c r="F3" s="63">
        <f>MIN(H3:H17)</f>
        <v>1080</v>
      </c>
      <c r="G3" s="4" t="s">
        <v>106</v>
      </c>
      <c r="H3" s="13">
        <v>1080</v>
      </c>
      <c r="I3" s="29">
        <f>IF(H3="","",(IF($C$20&lt;25%,"N/A",IF(H3&lt;=($D$20+$A$20),H3,"Descartado"))))</f>
        <v>1080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2500</v>
      </c>
      <c r="I4" s="29">
        <f t="shared" ref="I4:I17" si="0">IF(H4="","",(IF($C$20&lt;25%,"N/A",IF(H4&lt;=($D$20+$A$20),H4,"Descartado"))))</f>
        <v>2500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5000</v>
      </c>
      <c r="I5" s="29" t="str">
        <f t="shared" si="0"/>
        <v>Descartado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1984.641025475388</v>
      </c>
      <c r="B20" s="19">
        <f>COUNT(H3:H17)</f>
        <v>3</v>
      </c>
      <c r="C20" s="20">
        <f>IF(B20&lt;2,"N/A",(A20/D20))</f>
        <v>0.69393042848789788</v>
      </c>
      <c r="D20" s="21">
        <f>ROUND(AVERAGE(H3:H17),2)</f>
        <v>2860</v>
      </c>
      <c r="E20" s="22">
        <f>IFERROR(ROUND(IF(B20&lt;2,"N/A",(IF(C20&lt;=25%,"N/A",AVERAGE(I3:I17)))),2),"N/A")</f>
        <v>1790</v>
      </c>
      <c r="F20" s="22">
        <f>ROUND(MEDIAN(H3:H17),2)</f>
        <v>2500</v>
      </c>
      <c r="G20" s="23" t="str">
        <f>INDEX(G3:G17,MATCH(H20,H3:H17,0))</f>
        <v>R DE MELO SOUSA FERREIRA</v>
      </c>
      <c r="H20" s="24">
        <f>MIN(H3:H17)</f>
        <v>1080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1790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14320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3" sqref="G1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89</v>
      </c>
      <c r="C3" s="57" t="s">
        <v>78</v>
      </c>
      <c r="D3" s="60">
        <v>24</v>
      </c>
      <c r="E3" s="63">
        <f>IF(C20&lt;=25%,D20,MIN(E20:F20))</f>
        <v>640</v>
      </c>
      <c r="F3" s="63">
        <f>MIN(H3:H17)</f>
        <v>470</v>
      </c>
      <c r="G3" s="4" t="s">
        <v>105</v>
      </c>
      <c r="H3" s="13">
        <v>470</v>
      </c>
      <c r="I3" s="29">
        <f>IF(H3="","",(IF($C$20&lt;25%,"N/A",IF(H3&lt;=($D$20+$A$20),H3,"Descartado"))))</f>
        <v>470</v>
      </c>
    </row>
    <row r="4" spans="1:9">
      <c r="A4" s="53"/>
      <c r="B4" s="55"/>
      <c r="C4" s="58"/>
      <c r="D4" s="61"/>
      <c r="E4" s="64"/>
      <c r="F4" s="64"/>
      <c r="G4" s="4" t="s">
        <v>106</v>
      </c>
      <c r="H4" s="13">
        <v>900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108</v>
      </c>
      <c r="H5" s="13">
        <v>650</v>
      </c>
      <c r="I5" s="29">
        <f t="shared" si="0"/>
        <v>650</v>
      </c>
    </row>
    <row r="6" spans="1:9">
      <c r="A6" s="53"/>
      <c r="B6" s="55"/>
      <c r="C6" s="58"/>
      <c r="D6" s="61"/>
      <c r="E6" s="64"/>
      <c r="F6" s="64"/>
      <c r="G6" s="4" t="s">
        <v>114</v>
      </c>
      <c r="H6" s="13">
        <v>800</v>
      </c>
      <c r="I6" s="29">
        <f t="shared" si="0"/>
        <v>800</v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187.34993995195194</v>
      </c>
      <c r="B20" s="19">
        <f>COUNT(H3:H17)</f>
        <v>4</v>
      </c>
      <c r="C20" s="20">
        <f>IF(B20&lt;2,"N/A",(A20/D20))</f>
        <v>0.26574459567652758</v>
      </c>
      <c r="D20" s="21">
        <f>ROUND(AVERAGE(H3:H17),2)</f>
        <v>705</v>
      </c>
      <c r="E20" s="22">
        <f>IFERROR(ROUND(IF(B20&lt;2,"N/A",(IF(C20&lt;=25%,"N/A",AVERAGE(I3:I17)))),2),"N/A")</f>
        <v>640</v>
      </c>
      <c r="F20" s="22">
        <f>ROUND(MEDIAN(H3:H17),2)</f>
        <v>725</v>
      </c>
      <c r="G20" s="23" t="str">
        <f>INDEX(G3:G17,MATCH(H20,H3:H17,0))</f>
        <v>FLORÂNIA FLORES E DECORAÇÕES LTDA</v>
      </c>
      <c r="H20" s="24">
        <f>MIN(H3:H17)</f>
        <v>470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640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15360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88</v>
      </c>
      <c r="C3" s="57" t="s">
        <v>78</v>
      </c>
      <c r="D3" s="60">
        <v>20</v>
      </c>
      <c r="E3" s="63">
        <f>IF(C20&lt;=25%,D20,MIN(E20:F20))</f>
        <v>391.25</v>
      </c>
      <c r="F3" s="63">
        <f>MIN(H3:H17)</f>
        <v>215</v>
      </c>
      <c r="G3" s="4" t="s">
        <v>105</v>
      </c>
      <c r="H3" s="13">
        <v>215</v>
      </c>
      <c r="I3" s="29">
        <f>IF(H3="","",(IF($C$20&lt;25%,"N/A",IF(H3&lt;=($D$20+$A$20),H3,"Descartado"))))</f>
        <v>215</v>
      </c>
    </row>
    <row r="4" spans="1:9">
      <c r="A4" s="53"/>
      <c r="B4" s="55"/>
      <c r="C4" s="58"/>
      <c r="D4" s="61"/>
      <c r="E4" s="64"/>
      <c r="F4" s="64"/>
      <c r="G4" s="4" t="s">
        <v>106</v>
      </c>
      <c r="H4" s="13">
        <v>350</v>
      </c>
      <c r="I4" s="29">
        <f t="shared" ref="I4:I17" si="0">IF(H4="","",(IF($C$20&lt;25%,"N/A",IF(H4&lt;=($D$20+$A$20),H4,"Descartado"))))</f>
        <v>350</v>
      </c>
    </row>
    <row r="5" spans="1:9">
      <c r="A5" s="53"/>
      <c r="B5" s="55"/>
      <c r="C5" s="58"/>
      <c r="D5" s="61"/>
      <c r="E5" s="64"/>
      <c r="F5" s="64"/>
      <c r="G5" s="4" t="s">
        <v>108</v>
      </c>
      <c r="H5" s="13">
        <v>500</v>
      </c>
      <c r="I5" s="29">
        <f t="shared" si="0"/>
        <v>500</v>
      </c>
    </row>
    <row r="6" spans="1:9">
      <c r="A6" s="53"/>
      <c r="B6" s="55"/>
      <c r="C6" s="58"/>
      <c r="D6" s="61"/>
      <c r="E6" s="64"/>
      <c r="F6" s="64"/>
      <c r="G6" s="4" t="s">
        <v>114</v>
      </c>
      <c r="H6" s="13">
        <v>500</v>
      </c>
      <c r="I6" s="29">
        <f t="shared" si="0"/>
        <v>500</v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137.13588151902476</v>
      </c>
      <c r="B20" s="19">
        <f>COUNT(H3:H17)</f>
        <v>4</v>
      </c>
      <c r="C20" s="20">
        <f>IF(B20&lt;2,"N/A",(A20/D20))</f>
        <v>0.35050704541603772</v>
      </c>
      <c r="D20" s="21">
        <f>ROUND(AVERAGE(H3:H17),2)</f>
        <v>391.25</v>
      </c>
      <c r="E20" s="22">
        <f>IFERROR(ROUND(IF(B20&lt;2,"N/A",(IF(C20&lt;=25%,"N/A",AVERAGE(I3:I17)))),2),"N/A")</f>
        <v>391.25</v>
      </c>
      <c r="F20" s="22">
        <f>ROUND(MEDIAN(H3:H17),2)</f>
        <v>425</v>
      </c>
      <c r="G20" s="23" t="str">
        <f>INDEX(G3:G17,MATCH(H20,H3:H17,0))</f>
        <v>FLORÂNIA FLORES E DECORAÇÕES LTDA</v>
      </c>
      <c r="H20" s="24">
        <f>MIN(H3:H17)</f>
        <v>215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391.25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7825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6" sqref="I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67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87</v>
      </c>
      <c r="C3" s="57" t="s">
        <v>78</v>
      </c>
      <c r="D3" s="60">
        <v>20</v>
      </c>
      <c r="E3" s="63">
        <f>IF(C20&lt;=25%,D20,MIN(E20:F20))</f>
        <v>307</v>
      </c>
      <c r="F3" s="63">
        <f>MIN(H3:H17)</f>
        <v>98</v>
      </c>
      <c r="G3" s="4" t="s">
        <v>105</v>
      </c>
      <c r="H3" s="13">
        <v>98</v>
      </c>
      <c r="I3" s="29">
        <f>IF(H3="","",(IF($C$20&lt;25%,"N/A",IF(H3&lt;=($D$20+$A$20),H3,"Descartado"))))</f>
        <v>98</v>
      </c>
    </row>
    <row r="4" spans="1:9">
      <c r="A4" s="53"/>
      <c r="B4" s="55"/>
      <c r="C4" s="58"/>
      <c r="D4" s="61"/>
      <c r="E4" s="64"/>
      <c r="F4" s="64"/>
      <c r="G4" s="4" t="s">
        <v>106</v>
      </c>
      <c r="H4" s="13">
        <v>280</v>
      </c>
      <c r="I4" s="29">
        <f t="shared" ref="I4:I17" si="0">IF(H4="","",(IF($C$20&lt;25%,"N/A",IF(H4&lt;=($D$20+$A$20),H4,"Descartado"))))</f>
        <v>280</v>
      </c>
    </row>
    <row r="5" spans="1:9">
      <c r="A5" s="53"/>
      <c r="B5" s="55"/>
      <c r="C5" s="58"/>
      <c r="D5" s="61"/>
      <c r="E5" s="64"/>
      <c r="F5" s="64"/>
      <c r="G5" s="4" t="s">
        <v>108</v>
      </c>
      <c r="H5" s="13">
        <v>450</v>
      </c>
      <c r="I5" s="29">
        <f t="shared" si="0"/>
        <v>450</v>
      </c>
    </row>
    <row r="6" spans="1:9">
      <c r="A6" s="53"/>
      <c r="B6" s="55"/>
      <c r="C6" s="58"/>
      <c r="D6" s="61"/>
      <c r="E6" s="64"/>
      <c r="F6" s="64"/>
      <c r="G6" s="4" t="s">
        <v>114</v>
      </c>
      <c r="H6" s="13">
        <v>400</v>
      </c>
      <c r="I6" s="29">
        <f t="shared" si="0"/>
        <v>400</v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156.53327654740593</v>
      </c>
      <c r="B20" s="19">
        <f>COUNT(H3:H17)</f>
        <v>4</v>
      </c>
      <c r="C20" s="20">
        <f>IF(B20&lt;2,"N/A",(A20/D20))</f>
        <v>0.50988037963324406</v>
      </c>
      <c r="D20" s="21">
        <f>ROUND(AVERAGE(H3:H17),2)</f>
        <v>307</v>
      </c>
      <c r="E20" s="22">
        <f>IFERROR(ROUND(IF(B20&lt;2,"N/A",(IF(C20&lt;=25%,"N/A",AVERAGE(I3:I17)))),2),"N/A")</f>
        <v>307</v>
      </c>
      <c r="F20" s="22">
        <f>ROUND(MEDIAN(H3:H17),2)</f>
        <v>340</v>
      </c>
      <c r="G20" s="23" t="str">
        <f>INDEX(G3:G17,MATCH(H20,H3:H17,0))</f>
        <v>FLORÂNIA FLORES E DECORAÇÕES LTDA</v>
      </c>
      <c r="H20" s="24">
        <f>MIN(H3:H17)</f>
        <v>98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307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6140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0" width="15.5703125" style="1" customWidth="1"/>
    <col min="11" max="17" width="9.140625" style="2"/>
    <col min="18" max="16384" width="9.140625" style="1"/>
  </cols>
  <sheetData>
    <row r="1" spans="1:10" ht="15.75" customHeight="1">
      <c r="A1" s="75" t="s">
        <v>13</v>
      </c>
      <c r="B1" s="75"/>
      <c r="C1" s="75"/>
      <c r="D1" s="75"/>
      <c r="E1" s="75"/>
      <c r="F1" s="75"/>
      <c r="G1" s="46" t="s">
        <v>112</v>
      </c>
      <c r="H1" s="46"/>
      <c r="I1" s="46"/>
      <c r="J1" s="46"/>
    </row>
    <row r="2" spans="1:10" ht="25.5">
      <c r="A2" s="40" t="s">
        <v>14</v>
      </c>
      <c r="B2" s="40" t="s">
        <v>15</v>
      </c>
      <c r="C2" s="40" t="s">
        <v>16</v>
      </c>
      <c r="D2" s="40" t="s">
        <v>17</v>
      </c>
      <c r="E2" s="40" t="s">
        <v>12</v>
      </c>
      <c r="F2" s="40" t="s">
        <v>18</v>
      </c>
      <c r="G2" s="40" t="s">
        <v>113</v>
      </c>
      <c r="H2" s="47"/>
      <c r="I2" s="47"/>
      <c r="J2" s="47"/>
    </row>
    <row r="3" spans="1:10" ht="25.5">
      <c r="A3" s="41">
        <v>1</v>
      </c>
      <c r="B3" s="42" t="str">
        <f>Item1!B3</f>
        <v>Serviço de filmagem digital em alta
definição (HD).</v>
      </c>
      <c r="C3" s="41" t="str">
        <f>Item1!C3</f>
        <v>Diária de 8
horas</v>
      </c>
      <c r="D3" s="41">
        <f>Item1!D3</f>
        <v>10</v>
      </c>
      <c r="E3" s="43">
        <f>Item1!E3</f>
        <v>2408.33</v>
      </c>
      <c r="F3" s="43">
        <f>(ROUND(E3,2)*D3)</f>
        <v>24083.3</v>
      </c>
      <c r="G3" s="79">
        <f>SUM(F3:F16)</f>
        <v>174041.19</v>
      </c>
      <c r="H3" s="48"/>
      <c r="I3" s="48"/>
      <c r="J3" s="48"/>
    </row>
    <row r="4" spans="1:10" ht="25.5">
      <c r="A4" s="41">
        <v>2</v>
      </c>
      <c r="B4" s="42" t="str">
        <f>Item2!B3</f>
        <v>Serviço de transmissão simultânea de evento, com recursos de áudio e vídeo.</v>
      </c>
      <c r="C4" s="41" t="str">
        <f>Item2!C3</f>
        <v>Diária de 8
horas</v>
      </c>
      <c r="D4" s="41">
        <f>Item2!D3</f>
        <v>3</v>
      </c>
      <c r="E4" s="43">
        <f>Item2!E3</f>
        <v>4575</v>
      </c>
      <c r="F4" s="43">
        <f t="shared" ref="F4:F34" si="0">(ROUND(E4,2)*D4)</f>
        <v>13725</v>
      </c>
      <c r="G4" s="80"/>
      <c r="H4" s="48"/>
      <c r="I4" s="48"/>
      <c r="J4" s="48"/>
    </row>
    <row r="5" spans="1:10" ht="25.5">
      <c r="A5" s="41">
        <v>3</v>
      </c>
      <c r="B5" s="42" t="str">
        <f>Item3!B3</f>
        <v>Sistema de som.</v>
      </c>
      <c r="C5" s="41" t="str">
        <f>Item3!C3</f>
        <v>Diária de 8
horas</v>
      </c>
      <c r="D5" s="41">
        <f>Item3!D3</f>
        <v>8</v>
      </c>
      <c r="E5" s="43">
        <f>Item3!E3</f>
        <v>1790</v>
      </c>
      <c r="F5" s="43">
        <f t="shared" si="0"/>
        <v>14320</v>
      </c>
      <c r="G5" s="80"/>
      <c r="H5" s="48"/>
      <c r="I5" s="48"/>
      <c r="J5" s="48"/>
    </row>
    <row r="6" spans="1:10" ht="25.5">
      <c r="A6" s="41">
        <v>4</v>
      </c>
      <c r="B6" s="42" t="str">
        <f>Item4!B3</f>
        <v>Monitor de 32” para retorno de vídeo no palco.</v>
      </c>
      <c r="C6" s="41" t="str">
        <f>Item4!C3</f>
        <v>Diária de 8
horas</v>
      </c>
      <c r="D6" s="41">
        <f>Item4!D3</f>
        <v>6</v>
      </c>
      <c r="E6" s="43">
        <f>Item4!E3</f>
        <v>351.25</v>
      </c>
      <c r="F6" s="43">
        <f t="shared" si="0"/>
        <v>2107.5</v>
      </c>
      <c r="G6" s="80"/>
      <c r="H6" s="48"/>
      <c r="I6" s="48"/>
      <c r="J6" s="48"/>
    </row>
    <row r="7" spans="1:10" ht="25.5">
      <c r="A7" s="41">
        <v>5</v>
      </c>
      <c r="B7" s="42" t="str">
        <f>Item5!B3</f>
        <v>Serviço de cobertura fotográfica.</v>
      </c>
      <c r="C7" s="41" t="str">
        <f>Item5!C3</f>
        <v>Diária de 8
horas</v>
      </c>
      <c r="D7" s="41">
        <f>Item5!D3</f>
        <v>20</v>
      </c>
      <c r="E7" s="43">
        <f>Item5!E3</f>
        <v>1357.5</v>
      </c>
      <c r="F7" s="43">
        <f t="shared" si="0"/>
        <v>27150</v>
      </c>
      <c r="G7" s="80"/>
      <c r="H7" s="48"/>
      <c r="I7" s="48"/>
      <c r="J7" s="48"/>
    </row>
    <row r="8" spans="1:10" ht="38.25">
      <c r="A8" s="41">
        <v>6</v>
      </c>
      <c r="B8" s="42" t="str">
        <f>Item6!B3</f>
        <v>Serviço de filmagem em alta definição FHD, com link dedicado de internet, com webstreaming (transmissão ao vivo) para os
principais sites/mídias sociais, como YouTube, Instagram e Facebook.</v>
      </c>
      <c r="C8" s="41" t="str">
        <f>Item6!C3</f>
        <v>Diária de 8
horas</v>
      </c>
      <c r="D8" s="41">
        <f>Item6!D3</f>
        <v>8</v>
      </c>
      <c r="E8" s="43">
        <f>Item6!E3</f>
        <v>4302.5</v>
      </c>
      <c r="F8" s="43">
        <f t="shared" si="0"/>
        <v>34420</v>
      </c>
      <c r="G8" s="80"/>
      <c r="H8" s="48"/>
      <c r="I8" s="48"/>
      <c r="J8" s="48"/>
    </row>
    <row r="9" spans="1:10" ht="25.5">
      <c r="A9" s="41">
        <v>7</v>
      </c>
      <c r="B9" s="42" t="str">
        <f>Item7!B3</f>
        <v>Serviço de suporte técnico para
transmissão de eventos ao vivo em mídias sociais.</v>
      </c>
      <c r="C9" s="41" t="str">
        <f>Item7!C3</f>
        <v>Diária de 8
horas</v>
      </c>
      <c r="D9" s="41">
        <f>Item7!D3</f>
        <v>6</v>
      </c>
      <c r="E9" s="43">
        <f>Item7!E3</f>
        <v>645</v>
      </c>
      <c r="F9" s="43">
        <f t="shared" si="0"/>
        <v>3870</v>
      </c>
      <c r="G9" s="80"/>
      <c r="H9" s="48"/>
      <c r="I9" s="48"/>
      <c r="J9" s="48"/>
    </row>
    <row r="10" spans="1:10" ht="25.5">
      <c r="A10" s="41">
        <v>8</v>
      </c>
      <c r="B10" s="42" t="str">
        <f>Item8!B3</f>
        <v>Painel de LED, medindo 10m x 0,50m, com a devida estrutura de fixação.</v>
      </c>
      <c r="C10" s="41" t="str">
        <f>Item8!C3</f>
        <v>Diária de
24 horas</v>
      </c>
      <c r="D10" s="41">
        <f>Item8!D3</f>
        <v>10</v>
      </c>
      <c r="E10" s="43">
        <f>Item8!E3</f>
        <v>4862.5</v>
      </c>
      <c r="F10" s="43">
        <f t="shared" si="0"/>
        <v>48625</v>
      </c>
      <c r="G10" s="80"/>
      <c r="H10" s="48"/>
      <c r="I10" s="48"/>
      <c r="J10" s="48"/>
    </row>
    <row r="11" spans="1:10" ht="25.5">
      <c r="A11" s="41">
        <v>9</v>
      </c>
      <c r="B11" s="42" t="str">
        <f>Item9!B3</f>
        <v>Pedestal de Microfone de mesa.</v>
      </c>
      <c r="C11" s="41" t="str">
        <f>Item9!C3</f>
        <v>Diária de
24 horas</v>
      </c>
      <c r="D11" s="41">
        <f>Item9!D3</f>
        <v>5</v>
      </c>
      <c r="E11" s="43">
        <f>Item9!E3</f>
        <v>83.75</v>
      </c>
      <c r="F11" s="43">
        <f t="shared" si="0"/>
        <v>418.75</v>
      </c>
      <c r="G11" s="80"/>
      <c r="H11" s="48"/>
      <c r="I11" s="48"/>
      <c r="J11" s="48"/>
    </row>
    <row r="12" spans="1:10" ht="25.5">
      <c r="A12" s="41">
        <v>10</v>
      </c>
      <c r="B12" s="42" t="str">
        <f>Item10!B3</f>
        <v>Pedestal girafa para Microfone.</v>
      </c>
      <c r="C12" s="41" t="str">
        <f>Item10!C3</f>
        <v>Diária de
24 horas</v>
      </c>
      <c r="D12" s="41">
        <f>Item10!D3</f>
        <v>5</v>
      </c>
      <c r="E12" s="43">
        <f>Item10!E3</f>
        <v>55.24</v>
      </c>
      <c r="F12" s="43">
        <f t="shared" si="0"/>
        <v>276.2</v>
      </c>
      <c r="G12" s="80"/>
      <c r="H12" s="48"/>
      <c r="I12" s="48"/>
      <c r="J12" s="48"/>
    </row>
    <row r="13" spans="1:10" ht="25.5">
      <c r="A13" s="41">
        <v>11</v>
      </c>
      <c r="B13" s="42" t="str">
        <f>Item11!B3</f>
        <v>Microfone com fio, com pedestal mesa.</v>
      </c>
      <c r="C13" s="41" t="str">
        <f>Item11!C3</f>
        <v>Diária de
24 horas</v>
      </c>
      <c r="D13" s="41">
        <f>Item11!D3</f>
        <v>5</v>
      </c>
      <c r="E13" s="43">
        <f>Item11!E3</f>
        <v>181</v>
      </c>
      <c r="F13" s="43">
        <f t="shared" si="0"/>
        <v>905</v>
      </c>
      <c r="G13" s="80"/>
      <c r="H13" s="48"/>
      <c r="I13" s="48"/>
      <c r="J13" s="48"/>
    </row>
    <row r="14" spans="1:10" ht="25.5">
      <c r="A14" s="41">
        <v>12</v>
      </c>
      <c r="B14" s="42" t="str">
        <f>Item12!B3</f>
        <v>Microfone sem fio, com pedestal girafa.</v>
      </c>
      <c r="C14" s="41" t="str">
        <f>Item12!C3</f>
        <v>Diária de
24 horas</v>
      </c>
      <c r="D14" s="41">
        <f>Item12!D3</f>
        <v>5</v>
      </c>
      <c r="E14" s="43">
        <f>Item12!E3</f>
        <v>181.84</v>
      </c>
      <c r="F14" s="43">
        <f t="shared" si="0"/>
        <v>909.2</v>
      </c>
      <c r="G14" s="80"/>
      <c r="H14" s="48"/>
      <c r="I14" s="48"/>
      <c r="J14" s="48"/>
    </row>
    <row r="15" spans="1:10" ht="25.5">
      <c r="A15" s="41">
        <v>13</v>
      </c>
      <c r="B15" s="42" t="str">
        <f>Item13!B3</f>
        <v>Projetor multimídia até 3.000 ansi lumens, contraste até 2000:1, resolução de 1024x768 pixels e correção de canto.</v>
      </c>
      <c r="C15" s="41" t="str">
        <f>Item13!C3</f>
        <v>Diária de
24 horas</v>
      </c>
      <c r="D15" s="41">
        <f>Item13!D3</f>
        <v>3</v>
      </c>
      <c r="E15" s="43">
        <f>Item13!E3</f>
        <v>418.75</v>
      </c>
      <c r="F15" s="43">
        <f t="shared" si="0"/>
        <v>1256.25</v>
      </c>
      <c r="G15" s="80"/>
      <c r="H15" s="48"/>
      <c r="I15" s="48"/>
      <c r="J15" s="48"/>
    </row>
    <row r="16" spans="1:10" ht="25.5">
      <c r="A16" s="41">
        <v>14</v>
      </c>
      <c r="B16" s="42" t="str">
        <f>Item14!B3</f>
        <v>Tela de projeção de 300 polegadas, com opção para teto ou tripé.</v>
      </c>
      <c r="C16" s="41" t="str">
        <f>Item14!C3</f>
        <v>Diária de
24 horas</v>
      </c>
      <c r="D16" s="41">
        <f>Item14!D3</f>
        <v>3</v>
      </c>
      <c r="E16" s="43">
        <f>Item14!E3</f>
        <v>658.33</v>
      </c>
      <c r="F16" s="43">
        <f t="shared" si="0"/>
        <v>1974.9900000000002</v>
      </c>
      <c r="G16" s="81"/>
      <c r="H16" s="48"/>
      <c r="I16" s="48"/>
      <c r="J16" s="48"/>
    </row>
    <row r="17" spans="1:10" ht="25.5">
      <c r="A17" s="41">
        <v>15</v>
      </c>
      <c r="B17" s="42" t="str">
        <f>Item15!B3</f>
        <v>Estrutura “Box Truss Q 20” para afixação de backdrop.</v>
      </c>
      <c r="C17" s="41" t="str">
        <f>Item15!C3</f>
        <v>Diária de
24 horas</v>
      </c>
      <c r="D17" s="41">
        <f>Item15!D3</f>
        <v>10</v>
      </c>
      <c r="E17" s="43">
        <f>Item15!E3</f>
        <v>634.55999999999995</v>
      </c>
      <c r="F17" s="43">
        <f t="shared" si="0"/>
        <v>6345.5999999999995</v>
      </c>
      <c r="G17" s="82">
        <f>SUM(F17:F24)</f>
        <v>52550.35</v>
      </c>
      <c r="H17" s="48"/>
      <c r="I17" s="48"/>
      <c r="J17" s="48"/>
    </row>
    <row r="18" spans="1:10" ht="25.5">
      <c r="A18" s="41">
        <v>16</v>
      </c>
      <c r="B18" s="42" t="str">
        <f>Item16!B3</f>
        <v>Diária extra (estrutura já montada): estrutura. “Box Truss Q 20” para afixação de backdrop</v>
      </c>
      <c r="C18" s="41" t="str">
        <f>Item16!C3</f>
        <v>Diária de
24 horas</v>
      </c>
      <c r="D18" s="41">
        <f>Item16!D3</f>
        <v>3</v>
      </c>
      <c r="E18" s="43">
        <f>Item16!E3</f>
        <v>533.75</v>
      </c>
      <c r="F18" s="43">
        <f t="shared" si="0"/>
        <v>1601.25</v>
      </c>
      <c r="G18" s="80"/>
      <c r="H18" s="48"/>
      <c r="I18" s="48"/>
      <c r="J18" s="48"/>
    </row>
    <row r="19" spans="1:10" ht="25.5">
      <c r="A19" s="41">
        <v>17</v>
      </c>
      <c r="B19" s="42" t="str">
        <f>Item17!B3</f>
        <v>Impressão digital em lona, vinílica ou fosca, com policromia em alta resolução, 4/0 cores, medindo 2,0m x 4,0m.</v>
      </c>
      <c r="C19" s="41" t="str">
        <f>Item17!C3</f>
        <v>Unidade</v>
      </c>
      <c r="D19" s="41">
        <f>Item17!D3</f>
        <v>10</v>
      </c>
      <c r="E19" s="43">
        <f>Item17!E3</f>
        <v>768.75</v>
      </c>
      <c r="F19" s="43">
        <f t="shared" si="0"/>
        <v>7687.5</v>
      </c>
      <c r="G19" s="80"/>
      <c r="H19" s="48"/>
      <c r="I19" s="48"/>
      <c r="J19" s="48"/>
    </row>
    <row r="20" spans="1:10" ht="25.5">
      <c r="A20" s="41">
        <v>18</v>
      </c>
      <c r="B20" s="42" t="str">
        <f>Item18!B3</f>
        <v>Backdrop com iluminação. Dimensões 4m x 4m.</v>
      </c>
      <c r="C20" s="41" t="str">
        <f>Item18!C3</f>
        <v>Diária de
24 horas</v>
      </c>
      <c r="D20" s="41">
        <f>Item18!D3</f>
        <v>8</v>
      </c>
      <c r="E20" s="43">
        <f>Item18!E3</f>
        <v>2950</v>
      </c>
      <c r="F20" s="43">
        <f t="shared" si="0"/>
        <v>23600</v>
      </c>
      <c r="G20" s="80"/>
      <c r="H20" s="48"/>
      <c r="I20" s="48"/>
      <c r="J20" s="48"/>
    </row>
    <row r="21" spans="1:10" ht="25.5">
      <c r="A21" s="41">
        <v>19</v>
      </c>
      <c r="B21" s="42" t="str">
        <f>Item19!B3</f>
        <v>Diária extra (estrutura já montada): backdrop com iluminação.</v>
      </c>
      <c r="C21" s="41" t="str">
        <f>Item19!C3</f>
        <v>Diária de
24 horas</v>
      </c>
      <c r="D21" s="41">
        <f>Item19!D3</f>
        <v>2</v>
      </c>
      <c r="E21" s="43">
        <f>Item19!E3</f>
        <v>905</v>
      </c>
      <c r="F21" s="43">
        <f t="shared" si="0"/>
        <v>1810</v>
      </c>
      <c r="G21" s="80"/>
      <c r="H21" s="48"/>
      <c r="I21" s="48"/>
      <c r="J21" s="48"/>
    </row>
    <row r="22" spans="1:10">
      <c r="A22" s="41">
        <v>20</v>
      </c>
      <c r="B22" s="42" t="str">
        <f>Item20!B3</f>
        <v>Totem, com a confecção e impressão de painel em lona, vinílica ou fosca. Tamanho 0,80m x 1,20m.</v>
      </c>
      <c r="C22" s="41" t="str">
        <f>Item20!C3</f>
        <v>Unidade</v>
      </c>
      <c r="D22" s="41">
        <f>Item20!D3</f>
        <v>5</v>
      </c>
      <c r="E22" s="43">
        <f>Item20!E3</f>
        <v>670</v>
      </c>
      <c r="F22" s="43">
        <f t="shared" si="0"/>
        <v>3350</v>
      </c>
      <c r="G22" s="80"/>
      <c r="H22" s="48"/>
      <c r="I22" s="48"/>
      <c r="J22" s="48"/>
    </row>
    <row r="23" spans="1:10">
      <c r="A23" s="41">
        <v>21</v>
      </c>
      <c r="B23" s="42" t="str">
        <f>Item21!B3</f>
        <v>Banner sem tripé. Tamanho 1,00m x 1,80m.</v>
      </c>
      <c r="C23" s="41" t="str">
        <f>Item21!C3</f>
        <v>Unidade</v>
      </c>
      <c r="D23" s="41">
        <f>Item21!D3</f>
        <v>20</v>
      </c>
      <c r="E23" s="43">
        <f>Item21!E3</f>
        <v>334.17</v>
      </c>
      <c r="F23" s="43">
        <f t="shared" si="0"/>
        <v>6683.4000000000005</v>
      </c>
      <c r="G23" s="80"/>
      <c r="H23" s="48"/>
      <c r="I23" s="48"/>
      <c r="J23" s="48"/>
    </row>
    <row r="24" spans="1:10" ht="25.5">
      <c r="A24" s="41">
        <v>22</v>
      </c>
      <c r="B24" s="42" t="str">
        <f>Item22!B3</f>
        <v>Porta-banner (tripé). Dimensões: fechado: 1,25m; aberto: 2,15m; dist. do chão:0,15m.</v>
      </c>
      <c r="C24" s="41" t="str">
        <f>Item22!C3</f>
        <v>Diária de
24 horas</v>
      </c>
      <c r="D24" s="41">
        <f>Item22!D3</f>
        <v>20</v>
      </c>
      <c r="E24" s="43">
        <f>Item22!E3</f>
        <v>73.63</v>
      </c>
      <c r="F24" s="43">
        <f t="shared" si="0"/>
        <v>1472.6</v>
      </c>
      <c r="G24" s="81"/>
      <c r="H24" s="48"/>
      <c r="I24" s="48"/>
      <c r="J24" s="48"/>
    </row>
    <row r="25" spans="1:10" ht="25.5">
      <c r="A25" s="41">
        <v>23</v>
      </c>
      <c r="B25" s="42" t="str">
        <f>Item23!B3</f>
        <v>Recepcionista.</v>
      </c>
      <c r="C25" s="41" t="str">
        <f>Item23!C3</f>
        <v>Diária de 6
horas</v>
      </c>
      <c r="D25" s="41">
        <f>Item23!D3</f>
        <v>120</v>
      </c>
      <c r="E25" s="43">
        <f>Item23!E3</f>
        <v>247.02</v>
      </c>
      <c r="F25" s="43">
        <f t="shared" si="0"/>
        <v>29642.400000000001</v>
      </c>
      <c r="G25" s="82">
        <f>SUM(F25:F28)</f>
        <v>50838.8</v>
      </c>
      <c r="H25" s="48"/>
      <c r="I25" s="48"/>
      <c r="J25" s="48"/>
    </row>
    <row r="26" spans="1:10" ht="25.5">
      <c r="A26" s="41">
        <v>24</v>
      </c>
      <c r="B26" s="42" t="str">
        <f>Item24!B3</f>
        <v>Cerimonialista.</v>
      </c>
      <c r="C26" s="41" t="str">
        <f>Item24!C3</f>
        <v>Diária de 6
horas</v>
      </c>
      <c r="D26" s="41">
        <f>Item24!D3</f>
        <v>10</v>
      </c>
      <c r="E26" s="43">
        <f>Item24!E3</f>
        <v>1116.3</v>
      </c>
      <c r="F26" s="43">
        <f t="shared" si="0"/>
        <v>11163</v>
      </c>
      <c r="G26" s="80"/>
      <c r="H26" s="48"/>
      <c r="I26" s="48"/>
      <c r="J26" s="48"/>
    </row>
    <row r="27" spans="1:10" ht="25.5">
      <c r="A27" s="41">
        <v>25</v>
      </c>
      <c r="B27" s="42" t="str">
        <f>Item25!B3</f>
        <v>Garçom.</v>
      </c>
      <c r="C27" s="41" t="str">
        <f>Item25!C3</f>
        <v>Diária de 6
horas</v>
      </c>
      <c r="D27" s="41">
        <f>Item25!D3</f>
        <v>10</v>
      </c>
      <c r="E27" s="43">
        <f>Item25!E3</f>
        <v>250</v>
      </c>
      <c r="F27" s="43">
        <f t="shared" si="0"/>
        <v>2500</v>
      </c>
      <c r="G27" s="80"/>
      <c r="H27" s="48"/>
      <c r="I27" s="48"/>
      <c r="J27" s="48"/>
    </row>
    <row r="28" spans="1:10" ht="25.5">
      <c r="A28" s="41">
        <v>26</v>
      </c>
      <c r="B28" s="42" t="str">
        <f>Item26!B3</f>
        <v>Receptivo em aeroporto.</v>
      </c>
      <c r="C28" s="41" t="str">
        <f>Item26!C3</f>
        <v>Diária de 6
horas</v>
      </c>
      <c r="D28" s="41">
        <f>Item26!D3</f>
        <v>20</v>
      </c>
      <c r="E28" s="43">
        <f>Item26!E3</f>
        <v>376.67</v>
      </c>
      <c r="F28" s="43">
        <f t="shared" si="0"/>
        <v>7533.4000000000005</v>
      </c>
      <c r="G28" s="81"/>
      <c r="H28" s="48"/>
      <c r="I28" s="48"/>
      <c r="J28" s="48"/>
    </row>
    <row r="29" spans="1:10" ht="25.5">
      <c r="A29" s="41">
        <v>27</v>
      </c>
      <c r="B29" s="42" t="str">
        <f>Item27!B3</f>
        <v>Arranjo de flores grande, comprimento por metro linear, para mesa de honra com 20cm
de altura. Quantidade mínima de 15 (quinze) flores nobres.</v>
      </c>
      <c r="C29" s="41" t="str">
        <f>Item27!C3</f>
        <v>Metro linear</v>
      </c>
      <c r="D29" s="41">
        <f>Item27!D3</f>
        <v>48</v>
      </c>
      <c r="E29" s="43">
        <f>Item27!E3</f>
        <v>383.33</v>
      </c>
      <c r="F29" s="43">
        <f t="shared" si="0"/>
        <v>18399.84</v>
      </c>
      <c r="G29" s="82">
        <f>SUM(F29:F34)</f>
        <v>72704.760000000009</v>
      </c>
      <c r="H29" s="48"/>
      <c r="I29" s="48"/>
      <c r="J29" s="48"/>
    </row>
    <row r="30" spans="1:10" ht="25.5">
      <c r="A30" s="41">
        <v>28</v>
      </c>
      <c r="B30" s="42" t="str">
        <f>Item28!B3</f>
        <v>Arranjo de flores grande, comprimento por metro linear, para mesa de honra com 60 cm
de altura. Quantidade mínima de 20 (vinte) flores nobres.</v>
      </c>
      <c r="C30" s="41" t="str">
        <f>Item28!C3</f>
        <v>Metro linear</v>
      </c>
      <c r="D30" s="41">
        <f>Item28!D3</f>
        <v>24</v>
      </c>
      <c r="E30" s="43">
        <f>Item28!E3</f>
        <v>603.33000000000004</v>
      </c>
      <c r="F30" s="43">
        <f t="shared" si="0"/>
        <v>14479.920000000002</v>
      </c>
      <c r="G30" s="80"/>
      <c r="H30" s="48"/>
      <c r="I30" s="48"/>
      <c r="J30" s="48"/>
    </row>
    <row r="31" spans="1:10" ht="25.5">
      <c r="A31" s="41">
        <v>29</v>
      </c>
      <c r="B31" s="42" t="str">
        <f>Item29!B3</f>
        <v>Arranjo de flores médio para mesa de honra. Quantidade mínima de 15 (quinze) flores nobres. Medidas: 60cm de largura e 60cm de altura.</v>
      </c>
      <c r="C31" s="41" t="str">
        <f>Item29!C3</f>
        <v>Unidade</v>
      </c>
      <c r="D31" s="41">
        <f>Item29!D3</f>
        <v>20</v>
      </c>
      <c r="E31" s="43">
        <f>Item29!E3</f>
        <v>525</v>
      </c>
      <c r="F31" s="43">
        <f t="shared" si="0"/>
        <v>10500</v>
      </c>
      <c r="G31" s="80"/>
      <c r="H31" s="48"/>
      <c r="I31" s="48"/>
      <c r="J31" s="48"/>
    </row>
    <row r="32" spans="1:10" ht="25.5">
      <c r="A32" s="41">
        <v>30</v>
      </c>
      <c r="B32" s="42" t="str">
        <f>Item30!B3</f>
        <v>Arranjo de flores médio para hall de entrada. Quantidade mínima de 20 (vinte) flores nobres. Medidas: 60cm de largura e 80cm de altura.</v>
      </c>
      <c r="C32" s="41" t="str">
        <f>Item30!C3</f>
        <v>Unidade</v>
      </c>
      <c r="D32" s="41">
        <f>Item30!D3</f>
        <v>24</v>
      </c>
      <c r="E32" s="43">
        <f>Item30!E3</f>
        <v>640</v>
      </c>
      <c r="F32" s="43">
        <f t="shared" si="0"/>
        <v>15360</v>
      </c>
      <c r="G32" s="80"/>
      <c r="H32" s="48"/>
      <c r="I32" s="48"/>
      <c r="J32" s="48"/>
    </row>
    <row r="33" spans="1:10" ht="25.5">
      <c r="A33" s="41">
        <v>31</v>
      </c>
      <c r="B33" s="42" t="str">
        <f>Item31!B3</f>
        <v>Arranjo de flores pequeno para mesa de honra. Quantidade mínima de 15 (quinze) flores nobres. Medidas: 40cm de largura e 50cm de altura.</v>
      </c>
      <c r="C33" s="41" t="str">
        <f>Item31!C3</f>
        <v>Unidade</v>
      </c>
      <c r="D33" s="41">
        <f>Item31!D3</f>
        <v>20</v>
      </c>
      <c r="E33" s="43">
        <f>Item31!E3</f>
        <v>391.25</v>
      </c>
      <c r="F33" s="43">
        <f t="shared" si="0"/>
        <v>7825</v>
      </c>
      <c r="G33" s="80"/>
      <c r="H33" s="48"/>
      <c r="I33" s="48"/>
      <c r="J33" s="48"/>
    </row>
    <row r="34" spans="1:10" ht="25.5">
      <c r="A34" s="41">
        <v>32</v>
      </c>
      <c r="B34" s="42" t="str">
        <f>Item32!B3</f>
        <v>Arranjo de flores pequeno para mesa. Quantidade mínima de 8 (oito) flores nobres. Medidas: 20 cm de largura e 15 cm de altura.</v>
      </c>
      <c r="C34" s="41" t="str">
        <f>Item32!C3</f>
        <v>Unidade</v>
      </c>
      <c r="D34" s="41">
        <f>Item32!D3</f>
        <v>20</v>
      </c>
      <c r="E34" s="43">
        <f>Item32!E3</f>
        <v>307</v>
      </c>
      <c r="F34" s="43">
        <f t="shared" si="0"/>
        <v>6140</v>
      </c>
      <c r="G34" s="81"/>
      <c r="H34" s="48"/>
      <c r="I34" s="48"/>
      <c r="J34" s="48"/>
    </row>
    <row r="35" spans="1:10" ht="15.75">
      <c r="A35" s="38"/>
      <c r="B35" s="38"/>
      <c r="C35" s="76" t="s">
        <v>19</v>
      </c>
      <c r="D35" s="77"/>
      <c r="E35" s="78"/>
      <c r="F35" s="39">
        <f>SUM(F3:F34)</f>
        <v>350135.10000000003</v>
      </c>
      <c r="G35" s="49">
        <f>SUM(G3+G17+G25+G29)</f>
        <v>350135.10000000003</v>
      </c>
      <c r="H35" s="49"/>
      <c r="I35" s="49"/>
      <c r="J35" s="48"/>
    </row>
  </sheetData>
  <mergeCells count="6">
    <mergeCell ref="A1:F1"/>
    <mergeCell ref="C35:E35"/>
    <mergeCell ref="G3:G16"/>
    <mergeCell ref="G17:G24"/>
    <mergeCell ref="G25:G28"/>
    <mergeCell ref="G29:G34"/>
  </mergeCells>
  <pageMargins left="0.51181102362204722" right="0.51181102362204722" top="0.78740157480314965" bottom="0.78740157480314965" header="0.31496062992125984" footer="0.31496062992125984"/>
  <pageSetup paperSize="9" scale="56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view="pageBreakPreview" zoomScaleNormal="100" zoomScaleSheetLayoutView="100" workbookViewId="0">
      <selection activeCell="B71" sqref="B71"/>
    </sheetView>
  </sheetViews>
  <sheetFormatPr defaultRowHeight="12.75"/>
  <cols>
    <col min="1" max="1" width="9.140625" style="1"/>
    <col min="2" max="2" width="86.85546875" style="1" customWidth="1"/>
    <col min="3" max="4" width="13.28515625" style="45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5" t="s">
        <v>20</v>
      </c>
      <c r="B1" s="75"/>
      <c r="C1" s="75"/>
      <c r="D1" s="75"/>
      <c r="E1" s="75"/>
      <c r="F1" s="75"/>
    </row>
    <row r="2" spans="1:6" s="2" customFormat="1" ht="25.5">
      <c r="A2" s="40" t="s">
        <v>14</v>
      </c>
      <c r="B2" s="40" t="s">
        <v>15</v>
      </c>
      <c r="C2" s="40" t="s">
        <v>16</v>
      </c>
      <c r="D2" s="40" t="s">
        <v>17</v>
      </c>
      <c r="E2" s="40" t="s">
        <v>12</v>
      </c>
      <c r="F2" s="40" t="s">
        <v>18</v>
      </c>
    </row>
    <row r="3" spans="1:6" s="2" customFormat="1" ht="17.25">
      <c r="A3" s="44" t="s">
        <v>21</v>
      </c>
      <c r="B3" s="83" t="str">
        <f>Item1!G20</f>
        <v>R DE MELO SOUSA FERREIRA</v>
      </c>
      <c r="C3" s="84"/>
      <c r="D3" s="84"/>
      <c r="E3" s="84"/>
      <c r="F3" s="85"/>
    </row>
    <row r="4" spans="1:6" s="2" customFormat="1" ht="25.5">
      <c r="A4" s="41">
        <v>1</v>
      </c>
      <c r="B4" s="42" t="str">
        <f>Item1!B3</f>
        <v>Serviço de filmagem digital em alta
definição (HD).</v>
      </c>
      <c r="C4" s="41" t="str">
        <f>Item1!C3</f>
        <v>Diária de 8
horas</v>
      </c>
      <c r="D4" s="41">
        <f>Item1!D3</f>
        <v>10</v>
      </c>
      <c r="E4" s="43">
        <f>Item1!F3</f>
        <v>2025</v>
      </c>
      <c r="F4" s="43">
        <f>(ROUND(E4,2)*D4)</f>
        <v>20250</v>
      </c>
    </row>
    <row r="5" spans="1:6" s="2" customFormat="1" ht="17.25">
      <c r="A5" s="44" t="s">
        <v>21</v>
      </c>
      <c r="B5" s="83" t="str">
        <f>Item2!G20</f>
        <v>OKALANGO EVENTOS EIRELI</v>
      </c>
      <c r="C5" s="84"/>
      <c r="D5" s="84"/>
      <c r="E5" s="84"/>
      <c r="F5" s="85"/>
    </row>
    <row r="6" spans="1:6" ht="18" customHeight="1">
      <c r="A6" s="41">
        <v>2</v>
      </c>
      <c r="B6" s="42" t="str">
        <f>Item2!B3</f>
        <v>Serviço de transmissão simultânea de evento, com recursos de áudio e vídeo.</v>
      </c>
      <c r="C6" s="41" t="str">
        <f>Item2!C3</f>
        <v>Diária de 8
horas</v>
      </c>
      <c r="D6" s="41">
        <f>Item2!D3</f>
        <v>3</v>
      </c>
      <c r="E6" s="43">
        <f>Item2!F3</f>
        <v>3000</v>
      </c>
      <c r="F6" s="43">
        <f>(ROUND(E6,2)*D6)</f>
        <v>9000</v>
      </c>
    </row>
    <row r="7" spans="1:6" ht="17.25">
      <c r="A7" s="44" t="s">
        <v>21</v>
      </c>
      <c r="B7" s="86" t="str">
        <f>Item3!G20</f>
        <v>R DE MELO SOUSA FERREIRA</v>
      </c>
      <c r="C7" s="87"/>
      <c r="D7" s="87"/>
      <c r="E7" s="87"/>
      <c r="F7" s="88"/>
    </row>
    <row r="8" spans="1:6" ht="18.75" customHeight="1">
      <c r="A8" s="41">
        <v>3</v>
      </c>
      <c r="B8" s="42" t="str">
        <f>Item3!B3</f>
        <v>Sistema de som.</v>
      </c>
      <c r="C8" s="41" t="str">
        <f>Item3!C3</f>
        <v>Diária de 8
horas</v>
      </c>
      <c r="D8" s="41">
        <f>Item3!D3</f>
        <v>8</v>
      </c>
      <c r="E8" s="43">
        <f>Item3!F3</f>
        <v>1080</v>
      </c>
      <c r="F8" s="43">
        <f>(ROUND(E8,2)*D8)</f>
        <v>8640</v>
      </c>
    </row>
    <row r="9" spans="1:6" ht="12.75" customHeight="1">
      <c r="A9" s="44" t="s">
        <v>21</v>
      </c>
      <c r="B9" s="86" t="str">
        <f>Item4!G20</f>
        <v>R DE MELO SOUSA FERREIRA</v>
      </c>
      <c r="C9" s="87"/>
      <c r="D9" s="87"/>
      <c r="E9" s="87"/>
      <c r="F9" s="88"/>
    </row>
    <row r="10" spans="1:6" ht="25.5">
      <c r="A10" s="41">
        <v>4</v>
      </c>
      <c r="B10" s="42" t="str">
        <f>Item4!B3</f>
        <v>Monitor de 32” para retorno de vídeo no palco.</v>
      </c>
      <c r="C10" s="41" t="str">
        <f>Item4!C3</f>
        <v>Diária de 8
horas</v>
      </c>
      <c r="D10" s="41">
        <f>Item4!D3</f>
        <v>6</v>
      </c>
      <c r="E10" s="43">
        <f>Item4!F3</f>
        <v>202.5</v>
      </c>
      <c r="F10" s="43">
        <f>(ROUND(E10,2)*D10)</f>
        <v>1215</v>
      </c>
    </row>
    <row r="11" spans="1:6" ht="17.25">
      <c r="A11" s="44" t="s">
        <v>21</v>
      </c>
      <c r="B11" s="83" t="str">
        <f>Item5!G20</f>
        <v>R DE MELO SOUSA FERREIRA</v>
      </c>
      <c r="C11" s="84"/>
      <c r="D11" s="84"/>
      <c r="E11" s="84"/>
      <c r="F11" s="85"/>
    </row>
    <row r="12" spans="1:6" ht="25.5">
      <c r="A12" s="41">
        <v>5</v>
      </c>
      <c r="B12" s="42" t="str">
        <f>Item5!B3</f>
        <v>Serviço de cobertura fotográfica.</v>
      </c>
      <c r="C12" s="41" t="str">
        <f>Item5!C3</f>
        <v>Diária de 8
horas</v>
      </c>
      <c r="D12" s="41">
        <f>Item5!D3</f>
        <v>20</v>
      </c>
      <c r="E12" s="43">
        <f>Item5!F3</f>
        <v>1215</v>
      </c>
      <c r="F12" s="43">
        <f>(ROUND(E12,2)*D12)</f>
        <v>24300</v>
      </c>
    </row>
    <row r="13" spans="1:6" ht="17.25">
      <c r="A13" s="44" t="s">
        <v>21</v>
      </c>
      <c r="B13" s="83" t="str">
        <f>Item6!G20</f>
        <v>LEK SOLUÇÕES EM EVENTOS LTDA</v>
      </c>
      <c r="C13" s="84"/>
      <c r="D13" s="84"/>
      <c r="E13" s="84"/>
      <c r="F13" s="85"/>
    </row>
    <row r="14" spans="1:6" ht="38.25">
      <c r="A14" s="41">
        <v>6</v>
      </c>
      <c r="B14" s="42" t="str">
        <f>Item6!B3</f>
        <v>Serviço de filmagem em alta definição FHD, com link dedicado de internet, com webstreaming (transmissão ao vivo) para os
principais sites/mídias sociais, como YouTube, Instagram e Facebook.</v>
      </c>
      <c r="C14" s="41" t="str">
        <f>Item6!C3</f>
        <v>Diária de 8
horas</v>
      </c>
      <c r="D14" s="41">
        <f>Item6!D3</f>
        <v>8</v>
      </c>
      <c r="E14" s="43">
        <f>Item6!F3</f>
        <v>3500</v>
      </c>
      <c r="F14" s="43">
        <f>(ROUND(E14,2)*D14)</f>
        <v>28000</v>
      </c>
    </row>
    <row r="15" spans="1:6" ht="17.25">
      <c r="A15" s="44" t="s">
        <v>21</v>
      </c>
      <c r="B15" s="83" t="str">
        <f>Item7!G20</f>
        <v>LEK SOLUÇÕES EM EVENTOS LTDA</v>
      </c>
      <c r="C15" s="84"/>
      <c r="D15" s="84"/>
      <c r="E15" s="84"/>
      <c r="F15" s="85"/>
    </row>
    <row r="16" spans="1:6" ht="25.5">
      <c r="A16" s="41">
        <v>7</v>
      </c>
      <c r="B16" s="42" t="str">
        <f>Item7!B3</f>
        <v>Serviço de suporte técnico para
transmissão de eventos ao vivo em mídias sociais.</v>
      </c>
      <c r="C16" s="41" t="str">
        <f>Item7!C3</f>
        <v>Diária de 8
horas</v>
      </c>
      <c r="D16" s="41">
        <f>Item7!D3</f>
        <v>6</v>
      </c>
      <c r="E16" s="43">
        <f>Item7!F3</f>
        <v>480</v>
      </c>
      <c r="F16" s="43">
        <f>(ROUND(E16,2)*D16)</f>
        <v>2880</v>
      </c>
    </row>
    <row r="17" spans="1:6" ht="17.25">
      <c r="A17" s="44" t="s">
        <v>21</v>
      </c>
      <c r="B17" s="83" t="str">
        <f>Item8!G20</f>
        <v>R DE MELO SOUSA FERREIRA</v>
      </c>
      <c r="C17" s="84"/>
      <c r="D17" s="84"/>
      <c r="E17" s="84"/>
      <c r="F17" s="85"/>
    </row>
    <row r="18" spans="1:6" ht="25.5">
      <c r="A18" s="41">
        <v>8</v>
      </c>
      <c r="B18" s="42" t="str">
        <f>Item8!B3</f>
        <v>Painel de LED, medindo 10m x 0,50m, com a devida estrutura de fixação.</v>
      </c>
      <c r="C18" s="41" t="str">
        <f>Item8!C3</f>
        <v>Diária de
24 horas</v>
      </c>
      <c r="D18" s="41">
        <f>Item8!D3</f>
        <v>10</v>
      </c>
      <c r="E18" s="43">
        <f>Item8!F3</f>
        <v>4725</v>
      </c>
      <c r="F18" s="43">
        <f>(ROUND(E18,2)*D18)</f>
        <v>47250</v>
      </c>
    </row>
    <row r="19" spans="1:6" ht="17.25">
      <c r="A19" s="44" t="s">
        <v>21</v>
      </c>
      <c r="B19" s="83" t="str">
        <f>Item9!G20</f>
        <v>R DE MELO SOUSA FERREIRA</v>
      </c>
      <c r="C19" s="84"/>
      <c r="D19" s="84"/>
      <c r="E19" s="84"/>
      <c r="F19" s="85"/>
    </row>
    <row r="20" spans="1:6" ht="25.5">
      <c r="A20" s="41">
        <v>9</v>
      </c>
      <c r="B20" s="42" t="str">
        <f>Item9!B3</f>
        <v>Pedestal de Microfone de mesa.</v>
      </c>
      <c r="C20" s="41" t="str">
        <f>Item9!C3</f>
        <v>Diária de
24 horas</v>
      </c>
      <c r="D20" s="41">
        <f>Item9!D3</f>
        <v>5</v>
      </c>
      <c r="E20" s="43">
        <f>Item9!F3</f>
        <v>67.5</v>
      </c>
      <c r="F20" s="43">
        <f>(ROUND(E20,2)*D20)</f>
        <v>337.5</v>
      </c>
    </row>
    <row r="21" spans="1:6" ht="17.25">
      <c r="A21" s="44" t="s">
        <v>21</v>
      </c>
      <c r="B21" s="83" t="str">
        <f>Item10!G20</f>
        <v>ROBERTO SÁ RODRIGUES- PE 08/22 -Confecon</v>
      </c>
      <c r="C21" s="84"/>
      <c r="D21" s="84"/>
      <c r="E21" s="84"/>
      <c r="F21" s="85"/>
    </row>
    <row r="22" spans="1:6" ht="25.5">
      <c r="A22" s="41">
        <v>10</v>
      </c>
      <c r="B22" s="42" t="str">
        <f>Item10!B3</f>
        <v>Pedestal girafa para Microfone.</v>
      </c>
      <c r="C22" s="41" t="str">
        <f>Item10!C3</f>
        <v>Diária de
24 horas</v>
      </c>
      <c r="D22" s="41">
        <f>Item10!D3</f>
        <v>5</v>
      </c>
      <c r="E22" s="43">
        <f>Item10!F3</f>
        <v>26.73</v>
      </c>
      <c r="F22" s="43">
        <f>(ROUND(E22,2)*D22)</f>
        <v>133.65</v>
      </c>
    </row>
    <row r="23" spans="1:6" ht="17.25">
      <c r="A23" s="44" t="s">
        <v>21</v>
      </c>
      <c r="B23" s="83" t="str">
        <f>Item11!G20</f>
        <v>R DE MELO SOUSA FERREIRA</v>
      </c>
      <c r="C23" s="84"/>
      <c r="D23" s="84"/>
      <c r="E23" s="84"/>
      <c r="F23" s="85"/>
    </row>
    <row r="24" spans="1:6" ht="25.5">
      <c r="A24" s="41">
        <v>11</v>
      </c>
      <c r="B24" s="42" t="str">
        <f>Item11!B3</f>
        <v>Microfone com fio, com pedestal mesa.</v>
      </c>
      <c r="C24" s="41" t="str">
        <f>Item11!C3</f>
        <v>Diária de
24 horas</v>
      </c>
      <c r="D24" s="41">
        <f>Item11!D3</f>
        <v>5</v>
      </c>
      <c r="E24" s="43">
        <f>Item11!F3</f>
        <v>162</v>
      </c>
      <c r="F24" s="43">
        <f>(ROUND(E24,2)*D24)</f>
        <v>810</v>
      </c>
    </row>
    <row r="25" spans="1:6" ht="17.25">
      <c r="A25" s="44" t="s">
        <v>21</v>
      </c>
      <c r="B25" s="83" t="str">
        <f>Item12!G20</f>
        <v>ROBERTO SÁ RODRIGUES- PE 08/22 -Confecon</v>
      </c>
      <c r="C25" s="84"/>
      <c r="D25" s="84"/>
      <c r="E25" s="84"/>
      <c r="F25" s="85"/>
    </row>
    <row r="26" spans="1:6" ht="25.5">
      <c r="A26" s="41">
        <v>12</v>
      </c>
      <c r="B26" s="42" t="str">
        <f>Item12!B3</f>
        <v>Microfone sem fio, com pedestal girafa.</v>
      </c>
      <c r="C26" s="41" t="str">
        <f>Item12!C3</f>
        <v>Diária de
24 horas</v>
      </c>
      <c r="D26" s="41">
        <f>Item12!D3</f>
        <v>5</v>
      </c>
      <c r="E26" s="43">
        <f>Item12!F3</f>
        <v>142.16999999999999</v>
      </c>
      <c r="F26" s="43">
        <f>(ROUND(E26,2)*D26)</f>
        <v>710.84999999999991</v>
      </c>
    </row>
    <row r="27" spans="1:6" ht="17.25">
      <c r="A27" s="44" t="s">
        <v>21</v>
      </c>
      <c r="B27" s="83" t="str">
        <f>Item13!G20</f>
        <v>R DE MELO SOUSA FERREIRA</v>
      </c>
      <c r="C27" s="84"/>
      <c r="D27" s="84"/>
      <c r="E27" s="84"/>
      <c r="F27" s="85"/>
    </row>
    <row r="28" spans="1:6" ht="25.5">
      <c r="A28" s="41">
        <v>13</v>
      </c>
      <c r="B28" s="42" t="str">
        <f>Item13!B3</f>
        <v>Projetor multimídia até 3.000 ansi lumens, contraste até 2000:1, resolução de 1024x768 pixels e correção de canto.</v>
      </c>
      <c r="C28" s="41" t="str">
        <f>Item13!C3</f>
        <v>Diária de
24 horas</v>
      </c>
      <c r="D28" s="41">
        <f>Item13!D3</f>
        <v>3</v>
      </c>
      <c r="E28" s="43">
        <f>Item13!F3</f>
        <v>337.5</v>
      </c>
      <c r="F28" s="43">
        <f>(ROUND(E28,2)*D28)</f>
        <v>1012.5</v>
      </c>
    </row>
    <row r="29" spans="1:6" ht="17.25">
      <c r="A29" s="44" t="s">
        <v>21</v>
      </c>
      <c r="B29" s="83" t="str">
        <f>Item14!G20</f>
        <v>OKALANGO EVENTOS EIRELI</v>
      </c>
      <c r="C29" s="84"/>
      <c r="D29" s="84"/>
      <c r="E29" s="84"/>
      <c r="F29" s="85"/>
    </row>
    <row r="30" spans="1:6" ht="25.5">
      <c r="A30" s="41">
        <v>14</v>
      </c>
      <c r="B30" s="42" t="str">
        <f>Item14!B3</f>
        <v>Tela de projeção de 300 polegadas, com opção para teto ou tripé.</v>
      </c>
      <c r="C30" s="41" t="str">
        <f>Item14!C3</f>
        <v>Diária de
24 horas</v>
      </c>
      <c r="D30" s="41">
        <f>Item14!D3</f>
        <v>3</v>
      </c>
      <c r="E30" s="43">
        <f>Item14!F3</f>
        <v>500</v>
      </c>
      <c r="F30" s="43">
        <f>(ROUND(E30,2)*D30)</f>
        <v>1500</v>
      </c>
    </row>
    <row r="31" spans="1:6" ht="17.25">
      <c r="A31" s="44" t="s">
        <v>21</v>
      </c>
      <c r="B31" s="83" t="str">
        <f>Item15!G20</f>
        <v>R DE MELO SOUSA FERREIRA</v>
      </c>
      <c r="C31" s="84"/>
      <c r="D31" s="84"/>
      <c r="E31" s="84"/>
      <c r="F31" s="85"/>
    </row>
    <row r="32" spans="1:6" ht="25.5">
      <c r="A32" s="41">
        <v>15</v>
      </c>
      <c r="B32" s="42" t="str">
        <f>Item15!B3</f>
        <v>Estrutura “Box Truss Q 20” para afixação de backdrop.</v>
      </c>
      <c r="C32" s="41" t="str">
        <f>Item15!C3</f>
        <v>Diária de
24 horas</v>
      </c>
      <c r="D32" s="41">
        <f>Item15!D3</f>
        <v>10</v>
      </c>
      <c r="E32" s="43">
        <f>Item15!F3</f>
        <v>540</v>
      </c>
      <c r="F32" s="43">
        <f>(ROUND(E32,2)*D32)</f>
        <v>5400</v>
      </c>
    </row>
    <row r="33" spans="1:6" ht="17.25">
      <c r="A33" s="44" t="s">
        <v>21</v>
      </c>
      <c r="B33" s="83" t="str">
        <f>Item16!G20</f>
        <v>R DE MELO SOUSA FERREIRA</v>
      </c>
      <c r="C33" s="84"/>
      <c r="D33" s="84"/>
      <c r="E33" s="84"/>
      <c r="F33" s="85"/>
    </row>
    <row r="34" spans="1:6" ht="25.5">
      <c r="A34" s="41">
        <v>16</v>
      </c>
      <c r="B34" s="42" t="str">
        <f>Item16!B3</f>
        <v>Diária extra (estrutura já montada): estrutura. “Box Truss Q 20” para afixação de backdrop</v>
      </c>
      <c r="C34" s="41" t="str">
        <f>Item16!C3</f>
        <v>Diária de
24 horas</v>
      </c>
      <c r="D34" s="41">
        <f>Item16!D3</f>
        <v>3</v>
      </c>
      <c r="E34" s="43">
        <f>Item16!F3</f>
        <v>67.5</v>
      </c>
      <c r="F34" s="43">
        <f>(ROUND(E34,2)*D34)</f>
        <v>202.5</v>
      </c>
    </row>
    <row r="35" spans="1:6" ht="17.25">
      <c r="A35" s="44" t="s">
        <v>21</v>
      </c>
      <c r="B35" s="83" t="str">
        <f>Item17!G20</f>
        <v>R DE MELO SOUSA FERREIRA</v>
      </c>
      <c r="C35" s="84"/>
      <c r="D35" s="84"/>
      <c r="E35" s="84"/>
      <c r="F35" s="85"/>
    </row>
    <row r="36" spans="1:6" ht="25.5">
      <c r="A36" s="41">
        <v>17</v>
      </c>
      <c r="B36" s="42" t="str">
        <f>Item17!B3</f>
        <v>Impressão digital em lona, vinílica ou fosca, com policromia em alta resolução, 4/0 cores, medindo 2,0m x 4,0m.</v>
      </c>
      <c r="C36" s="41" t="str">
        <f>Item17!C3</f>
        <v>Unidade</v>
      </c>
      <c r="D36" s="41">
        <f>Item17!D3</f>
        <v>10</v>
      </c>
      <c r="E36" s="43">
        <f>Item17!F3</f>
        <v>337.5</v>
      </c>
      <c r="F36" s="43">
        <f>(ROUND(E36,2)*D36)</f>
        <v>3375</v>
      </c>
    </row>
    <row r="37" spans="1:6" ht="17.25">
      <c r="A37" s="44" t="s">
        <v>21</v>
      </c>
      <c r="B37" s="83" t="str">
        <f>Item18!G20</f>
        <v>OKALANGO EVENTOS EIRELI</v>
      </c>
      <c r="C37" s="84"/>
      <c r="D37" s="84"/>
      <c r="E37" s="84"/>
      <c r="F37" s="85"/>
    </row>
    <row r="38" spans="1:6" ht="25.5">
      <c r="A38" s="41">
        <v>18</v>
      </c>
      <c r="B38" s="42" t="str">
        <f>Item18!B3</f>
        <v>Backdrop com iluminação. Dimensões 4m x 4m.</v>
      </c>
      <c r="C38" s="41" t="str">
        <f>Item18!C3</f>
        <v>Diária de
24 horas</v>
      </c>
      <c r="D38" s="41">
        <f>Item18!D3</f>
        <v>8</v>
      </c>
      <c r="E38" s="43">
        <f>Item18!F3</f>
        <v>2400</v>
      </c>
      <c r="F38" s="43">
        <f>(ROUND(E38,2)*D38)</f>
        <v>19200</v>
      </c>
    </row>
    <row r="39" spans="1:6" ht="17.25">
      <c r="A39" s="44" t="s">
        <v>21</v>
      </c>
      <c r="B39" s="83" t="str">
        <f>Item19!G20</f>
        <v>R DE MELO SOUSA FERREIRA</v>
      </c>
      <c r="C39" s="84"/>
      <c r="D39" s="84"/>
      <c r="E39" s="84"/>
      <c r="F39" s="85"/>
    </row>
    <row r="40" spans="1:6" ht="25.5">
      <c r="A40" s="41">
        <v>19</v>
      </c>
      <c r="B40" s="42" t="str">
        <f>Item19!B3</f>
        <v>Diária extra (estrutura já montada): backdrop com iluminação.</v>
      </c>
      <c r="C40" s="41" t="str">
        <f>Item19!C3</f>
        <v>Diária de
24 horas</v>
      </c>
      <c r="D40" s="41">
        <f>Item19!D3</f>
        <v>2</v>
      </c>
      <c r="E40" s="43">
        <f>Item19!F3</f>
        <v>810</v>
      </c>
      <c r="F40" s="43">
        <f>(ROUND(E40,2)*D40)</f>
        <v>1620</v>
      </c>
    </row>
    <row r="41" spans="1:6" ht="17.25">
      <c r="A41" s="44" t="s">
        <v>21</v>
      </c>
      <c r="B41" s="83" t="str">
        <f>Item20!G20</f>
        <v>R DE MELO SOUSA FERREIRA</v>
      </c>
      <c r="C41" s="84"/>
      <c r="D41" s="84"/>
      <c r="E41" s="84"/>
      <c r="F41" s="85"/>
    </row>
    <row r="42" spans="1:6">
      <c r="A42" s="41">
        <v>20</v>
      </c>
      <c r="B42" s="42" t="str">
        <f>Item20!B3</f>
        <v>Totem, com a confecção e impressão de painel em lona, vinílica ou fosca. Tamanho 0,80m x 1,20m.</v>
      </c>
      <c r="C42" s="41" t="str">
        <f>Item20!C3</f>
        <v>Unidade</v>
      </c>
      <c r="D42" s="41">
        <f>Item20!D3</f>
        <v>5</v>
      </c>
      <c r="E42" s="43">
        <f>Item20!F3</f>
        <v>540</v>
      </c>
      <c r="F42" s="43">
        <f>(ROUND(E42,2)*D42)</f>
        <v>2700</v>
      </c>
    </row>
    <row r="43" spans="1:6" ht="17.25">
      <c r="A43" s="44" t="s">
        <v>21</v>
      </c>
      <c r="B43" s="83" t="str">
        <f>Item21!G20</f>
        <v>R DE MELO SOUSA FERREIRA</v>
      </c>
      <c r="C43" s="84"/>
      <c r="D43" s="84"/>
      <c r="E43" s="84"/>
      <c r="F43" s="85"/>
    </row>
    <row r="44" spans="1:6">
      <c r="A44" s="41">
        <v>21</v>
      </c>
      <c r="B44" s="42" t="str">
        <f>Item21!B3</f>
        <v>Banner sem tripé. Tamanho 1,00m x 1,80m.</v>
      </c>
      <c r="C44" s="41" t="str">
        <f>Item21!C3</f>
        <v>Unidade</v>
      </c>
      <c r="D44" s="41">
        <f>Item21!D3</f>
        <v>20</v>
      </c>
      <c r="E44" s="43">
        <f>Item21!F3</f>
        <v>202.5</v>
      </c>
      <c r="F44" s="43">
        <f>(ROUND(E44,2)*D44)</f>
        <v>4050</v>
      </c>
    </row>
    <row r="45" spans="1:6" ht="17.25">
      <c r="A45" s="44" t="s">
        <v>21</v>
      </c>
      <c r="B45" s="83" t="str">
        <f>Item22!G20</f>
        <v>R DE MELO SOUSA FERREIRA</v>
      </c>
      <c r="C45" s="84"/>
      <c r="D45" s="84"/>
      <c r="E45" s="84"/>
      <c r="F45" s="85"/>
    </row>
    <row r="46" spans="1:6" ht="25.5">
      <c r="A46" s="41">
        <v>22</v>
      </c>
      <c r="B46" s="42" t="str">
        <f>Item22!B3</f>
        <v>Porta-banner (tripé). Dimensões: fechado: 1,25m; aberto: 2,15m; dist. do chão:0,15m.</v>
      </c>
      <c r="C46" s="41" t="str">
        <f>Item22!C3</f>
        <v>Diária de
24 horas</v>
      </c>
      <c r="D46" s="41">
        <f>Item22!D3</f>
        <v>20</v>
      </c>
      <c r="E46" s="43">
        <f>Item22!F3</f>
        <v>47.25</v>
      </c>
      <c r="F46" s="43">
        <f>(ROUND(E46,2)*D46)</f>
        <v>945</v>
      </c>
    </row>
    <row r="47" spans="1:6" ht="17.25">
      <c r="A47" s="44" t="s">
        <v>21</v>
      </c>
      <c r="B47" s="83" t="str">
        <f>Item23!G20</f>
        <v>ROBERTO SÁ RODRIGUES- PE 08/22 -Confecon</v>
      </c>
      <c r="C47" s="84"/>
      <c r="D47" s="84"/>
      <c r="E47" s="84"/>
      <c r="F47" s="85"/>
    </row>
    <row r="48" spans="1:6" ht="25.5">
      <c r="A48" s="41">
        <v>23</v>
      </c>
      <c r="B48" s="42" t="str">
        <f>Item23!B3</f>
        <v>Recepcionista.</v>
      </c>
      <c r="C48" s="41" t="str">
        <f>Item23!C3</f>
        <v>Diária de 6
horas</v>
      </c>
      <c r="D48" s="41">
        <f>Item23!D3</f>
        <v>120</v>
      </c>
      <c r="E48" s="43">
        <f>Item23!F3</f>
        <v>167.54</v>
      </c>
      <c r="F48" s="43">
        <f>(ROUND(E48,2)*D48)</f>
        <v>20104.8</v>
      </c>
    </row>
    <row r="49" spans="1:6" ht="17.25">
      <c r="A49" s="44" t="s">
        <v>21</v>
      </c>
      <c r="B49" s="83" t="str">
        <f>Item24!G20</f>
        <v>LEK SOLUÇÕES EM EVENTOS LTDA</v>
      </c>
      <c r="C49" s="84"/>
      <c r="D49" s="84"/>
      <c r="E49" s="84"/>
      <c r="F49" s="85"/>
    </row>
    <row r="50" spans="1:6" ht="25.5">
      <c r="A50" s="41">
        <v>24</v>
      </c>
      <c r="B50" s="42" t="str">
        <f>Item24!B3</f>
        <v>Cerimonialista.</v>
      </c>
      <c r="C50" s="41" t="str">
        <f>Item24!C3</f>
        <v>Diária de 6
horas</v>
      </c>
      <c r="D50" s="41">
        <f>Item24!D3</f>
        <v>10</v>
      </c>
      <c r="E50" s="43">
        <f>Item24!F3</f>
        <v>1000</v>
      </c>
      <c r="F50" s="43">
        <f>(ROUND(E50,2)*D50)</f>
        <v>10000</v>
      </c>
    </row>
    <row r="51" spans="1:6" ht="17.25">
      <c r="A51" s="44" t="s">
        <v>21</v>
      </c>
      <c r="B51" s="83" t="str">
        <f>Item25!G20</f>
        <v>AMP FESTA  - PROP PREGÃO 08-2022</v>
      </c>
      <c r="C51" s="84"/>
      <c r="D51" s="84"/>
      <c r="E51" s="84"/>
      <c r="F51" s="85"/>
    </row>
    <row r="52" spans="1:6" ht="25.5">
      <c r="A52" s="41">
        <v>25</v>
      </c>
      <c r="B52" s="42" t="str">
        <f>Item25!B3</f>
        <v>Garçom.</v>
      </c>
      <c r="C52" s="41" t="str">
        <f>Item25!C3</f>
        <v>Diária de 6
horas</v>
      </c>
      <c r="D52" s="41">
        <f>Item25!D3</f>
        <v>10</v>
      </c>
      <c r="E52" s="43">
        <f>Item25!F3</f>
        <v>230</v>
      </c>
      <c r="F52" s="43">
        <f>(ROUND(E52,2)*D52)</f>
        <v>2300</v>
      </c>
    </row>
    <row r="53" spans="1:6" ht="17.25">
      <c r="A53" s="44" t="s">
        <v>21</v>
      </c>
      <c r="B53" s="83" t="str">
        <f>Item26!G20</f>
        <v>LEK SOLUÇÕES EM EVENTOS LTDA</v>
      </c>
      <c r="C53" s="84"/>
      <c r="D53" s="84"/>
      <c r="E53" s="84"/>
      <c r="F53" s="85"/>
    </row>
    <row r="54" spans="1:6" ht="25.5">
      <c r="A54" s="41">
        <v>26</v>
      </c>
      <c r="B54" s="42" t="str">
        <f>Item26!B3</f>
        <v>Receptivo em aeroporto.</v>
      </c>
      <c r="C54" s="41" t="str">
        <f>Item26!C3</f>
        <v>Diária de 6
horas</v>
      </c>
      <c r="D54" s="41">
        <f>Item26!D3</f>
        <v>20</v>
      </c>
      <c r="E54" s="43">
        <f>Item26!F3</f>
        <v>350</v>
      </c>
      <c r="F54" s="43">
        <f>(ROUND(E54,2)*D54)</f>
        <v>7000</v>
      </c>
    </row>
    <row r="55" spans="1:6" ht="17.25">
      <c r="A55" s="44" t="s">
        <v>21</v>
      </c>
      <c r="B55" s="83" t="str">
        <f>Item27!G20</f>
        <v>R DE MELO SOUSA FERREIRA</v>
      </c>
      <c r="C55" s="84"/>
      <c r="D55" s="84"/>
      <c r="E55" s="84"/>
      <c r="F55" s="85"/>
    </row>
    <row r="56" spans="1:6" ht="25.5">
      <c r="A56" s="41">
        <v>27</v>
      </c>
      <c r="B56" s="42" t="str">
        <f>Item27!B3</f>
        <v>Arranjo de flores grande, comprimento por metro linear, para mesa de honra com 20cm
de altura. Quantidade mínima de 15 (quinze) flores nobres.</v>
      </c>
      <c r="C56" s="41" t="str">
        <f>Item27!C3</f>
        <v>Metro linear</v>
      </c>
      <c r="D56" s="41">
        <f>Item27!D3</f>
        <v>48</v>
      </c>
      <c r="E56" s="43">
        <f>Item27!F3</f>
        <v>350</v>
      </c>
      <c r="F56" s="43">
        <f>(ROUND(E56,2)*D56)</f>
        <v>16800</v>
      </c>
    </row>
    <row r="57" spans="1:6" ht="17.25">
      <c r="A57" s="44" t="s">
        <v>21</v>
      </c>
      <c r="B57" s="83" t="str">
        <f>Item28!G20</f>
        <v>FLORÂNIA FLORES E DECORAÇÕES LTDA</v>
      </c>
      <c r="C57" s="84"/>
      <c r="D57" s="84"/>
      <c r="E57" s="84"/>
      <c r="F57" s="85"/>
    </row>
    <row r="58" spans="1:6" ht="25.5">
      <c r="A58" s="41">
        <v>28</v>
      </c>
      <c r="B58" s="42" t="str">
        <f>Item28!B3</f>
        <v>Arranjo de flores grande, comprimento por metro linear, para mesa de honra com 60 cm
de altura. Quantidade mínima de 20 (vinte) flores nobres.</v>
      </c>
      <c r="C58" s="41" t="str">
        <f>Item28!C3</f>
        <v>Metro linear</v>
      </c>
      <c r="D58" s="41">
        <f>Item28!D3</f>
        <v>24</v>
      </c>
      <c r="E58" s="43">
        <f>Item28!F3</f>
        <v>460</v>
      </c>
      <c r="F58" s="43">
        <f>(ROUND(E58,2)*D58)</f>
        <v>11040</v>
      </c>
    </row>
    <row r="59" spans="1:6" ht="17.25">
      <c r="A59" s="44" t="s">
        <v>21</v>
      </c>
      <c r="B59" s="83" t="str">
        <f>Item29!G20</f>
        <v>FLORÂNIA FLORES E DECORAÇÕES LTDA</v>
      </c>
      <c r="C59" s="84"/>
      <c r="D59" s="84"/>
      <c r="E59" s="84"/>
      <c r="F59" s="85"/>
    </row>
    <row r="60" spans="1:6" ht="25.5">
      <c r="A60" s="41">
        <v>29</v>
      </c>
      <c r="B60" s="42" t="str">
        <f>Item29!B3</f>
        <v>Arranjo de flores médio para mesa de honra. Quantidade mínima de 15 (quinze) flores nobres. Medidas: 60cm de largura e 60cm de altura.</v>
      </c>
      <c r="C60" s="41" t="str">
        <f>Item29!C3</f>
        <v>Unidade</v>
      </c>
      <c r="D60" s="41">
        <f>Item29!D3</f>
        <v>20</v>
      </c>
      <c r="E60" s="43">
        <f>Item29!F3</f>
        <v>350</v>
      </c>
      <c r="F60" s="43">
        <f>(ROUND(E60,2)*D60)</f>
        <v>7000</v>
      </c>
    </row>
    <row r="61" spans="1:6" ht="17.25">
      <c r="A61" s="44" t="s">
        <v>21</v>
      </c>
      <c r="B61" s="83" t="str">
        <f>Item30!G20</f>
        <v>FLORÂNIA FLORES E DECORAÇÕES LTDA</v>
      </c>
      <c r="C61" s="84"/>
      <c r="D61" s="84"/>
      <c r="E61" s="84"/>
      <c r="F61" s="85"/>
    </row>
    <row r="62" spans="1:6" ht="25.5">
      <c r="A62" s="41">
        <v>30</v>
      </c>
      <c r="B62" s="42" t="str">
        <f>Item30!B3</f>
        <v>Arranjo de flores médio para hall de entrada. Quantidade mínima de 20 (vinte) flores nobres. Medidas: 60cm de largura e 80cm de altura.</v>
      </c>
      <c r="C62" s="41" t="str">
        <f>Item30!C3</f>
        <v>Unidade</v>
      </c>
      <c r="D62" s="41">
        <f>Item30!D3</f>
        <v>24</v>
      </c>
      <c r="E62" s="43">
        <f>Item30!F3</f>
        <v>470</v>
      </c>
      <c r="F62" s="43">
        <f>(ROUND(E62,2)*D62)</f>
        <v>11280</v>
      </c>
    </row>
    <row r="63" spans="1:6" ht="17.25">
      <c r="A63" s="44" t="s">
        <v>21</v>
      </c>
      <c r="B63" s="83" t="str">
        <f>Item31!G20</f>
        <v>FLORÂNIA FLORES E DECORAÇÕES LTDA</v>
      </c>
      <c r="C63" s="84"/>
      <c r="D63" s="84"/>
      <c r="E63" s="84"/>
      <c r="F63" s="85"/>
    </row>
    <row r="64" spans="1:6" ht="25.5">
      <c r="A64" s="41">
        <v>31</v>
      </c>
      <c r="B64" s="42" t="str">
        <f>Item31!B3</f>
        <v>Arranjo de flores pequeno para mesa de honra. Quantidade mínima de 15 (quinze) flores nobres. Medidas: 40cm de largura e 50cm de altura.</v>
      </c>
      <c r="C64" s="41" t="str">
        <f>Item31!C3</f>
        <v>Unidade</v>
      </c>
      <c r="D64" s="41">
        <f>Item31!D3</f>
        <v>20</v>
      </c>
      <c r="E64" s="43">
        <f>Item31!F3</f>
        <v>215</v>
      </c>
      <c r="F64" s="43">
        <f>(ROUND(E64,2)*D64)</f>
        <v>4300</v>
      </c>
    </row>
    <row r="65" spans="1:6" ht="17.25">
      <c r="A65" s="44" t="s">
        <v>21</v>
      </c>
      <c r="B65" s="83" t="str">
        <f>Item32!G20</f>
        <v>FLORÂNIA FLORES E DECORAÇÕES LTDA</v>
      </c>
      <c r="C65" s="84"/>
      <c r="D65" s="84"/>
      <c r="E65" s="84"/>
      <c r="F65" s="85"/>
    </row>
    <row r="66" spans="1:6" ht="25.5">
      <c r="A66" s="41">
        <v>32</v>
      </c>
      <c r="B66" s="42" t="str">
        <f>Item32!B3</f>
        <v>Arranjo de flores pequeno para mesa. Quantidade mínima de 8 (oito) flores nobres. Medidas: 20 cm de largura e 15 cm de altura.</v>
      </c>
      <c r="C66" s="41" t="str">
        <f>Item32!C3</f>
        <v>Unidade</v>
      </c>
      <c r="D66" s="41">
        <f>Item32!D3</f>
        <v>20</v>
      </c>
      <c r="E66" s="43">
        <f>Item32!F3</f>
        <v>98</v>
      </c>
      <c r="F66" s="43">
        <f>(ROUND(E66,2)*D66)</f>
        <v>1960</v>
      </c>
    </row>
    <row r="67" spans="1:6" ht="15.75">
      <c r="A67" s="38"/>
      <c r="B67" s="38"/>
      <c r="C67" s="76" t="s">
        <v>22</v>
      </c>
      <c r="D67" s="77"/>
      <c r="E67" s="78"/>
      <c r="F67" s="39">
        <f>SUM(F4:F66)</f>
        <v>275316.8</v>
      </c>
    </row>
  </sheetData>
  <mergeCells count="34">
    <mergeCell ref="A1:F1"/>
    <mergeCell ref="B3:F3"/>
    <mergeCell ref="B43:F43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15:F15"/>
    <mergeCell ref="B17:F17"/>
    <mergeCell ref="B19:F19"/>
    <mergeCell ref="B5:F5"/>
    <mergeCell ref="B7:F7"/>
    <mergeCell ref="B9:F9"/>
    <mergeCell ref="B11:F11"/>
    <mergeCell ref="B13:F13"/>
    <mergeCell ref="B55:F55"/>
    <mergeCell ref="B57:F57"/>
    <mergeCell ref="B39:F39"/>
    <mergeCell ref="B41:F41"/>
    <mergeCell ref="C67:E67"/>
    <mergeCell ref="B49:F49"/>
    <mergeCell ref="B51:F51"/>
    <mergeCell ref="B53:F53"/>
    <mergeCell ref="B59:F59"/>
    <mergeCell ref="B61:F61"/>
    <mergeCell ref="B63:F63"/>
    <mergeCell ref="B65:F65"/>
    <mergeCell ref="B45:F45"/>
    <mergeCell ref="B47:F47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2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39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71</v>
      </c>
      <c r="C3" s="57" t="s">
        <v>69</v>
      </c>
      <c r="D3" s="60">
        <v>6</v>
      </c>
      <c r="E3" s="63">
        <f>IF(C20&lt;=25%,D20,MIN(E20:F20))</f>
        <v>351.25</v>
      </c>
      <c r="F3" s="63">
        <f>MIN(H3:H17)</f>
        <v>202.5</v>
      </c>
      <c r="G3" s="4" t="s">
        <v>106</v>
      </c>
      <c r="H3" s="13">
        <v>202.5</v>
      </c>
      <c r="I3" s="29">
        <f>IF(H3="","",(IF($C$20&lt;25%,"N/A",IF(H3&lt;=($D$20+$A$20),H3,"Descartado"))))</f>
        <v>202.5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850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500</v>
      </c>
      <c r="I5" s="29">
        <f t="shared" si="0"/>
        <v>500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324.10453560541237</v>
      </c>
      <c r="B20" s="19">
        <f>COUNT(H3:H17)</f>
        <v>3</v>
      </c>
      <c r="C20" s="20">
        <f>IF(B20&lt;2,"N/A",(A20/D20))</f>
        <v>0.62628895769161808</v>
      </c>
      <c r="D20" s="21">
        <f>ROUND(AVERAGE(H3:H17),2)</f>
        <v>517.5</v>
      </c>
      <c r="E20" s="22">
        <f>IFERROR(ROUND(IF(B20&lt;2,"N/A",(IF(C20&lt;=25%,"N/A",AVERAGE(I3:I17)))),2),"N/A")</f>
        <v>351.25</v>
      </c>
      <c r="F20" s="22">
        <f>ROUND(MEDIAN(H3:H17),2)</f>
        <v>500</v>
      </c>
      <c r="G20" s="23" t="str">
        <f>INDEX(G3:G17,MATCH(H20,H3:H17,0))</f>
        <v>R DE MELO SOUSA FERREIRA</v>
      </c>
      <c r="H20" s="24">
        <f>MIN(H3:H17)</f>
        <v>202.5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351.25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2107.5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6" sqref="H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73</v>
      </c>
      <c r="C3" s="57" t="s">
        <v>69</v>
      </c>
      <c r="D3" s="60">
        <v>20</v>
      </c>
      <c r="E3" s="63">
        <f>IF(C20&lt;=25%,D20,MIN(E20:F20))</f>
        <v>1357.5</v>
      </c>
      <c r="F3" s="63">
        <f>MIN(H3:H17)</f>
        <v>1215</v>
      </c>
      <c r="G3" s="4" t="s">
        <v>106</v>
      </c>
      <c r="H3" s="13">
        <v>1215</v>
      </c>
      <c r="I3" s="29">
        <f>IF(H3="","",(IF($C$20&lt;25%,"N/A",IF(H3&lt;=($D$20+$A$20),H3,"Descartado"))))</f>
        <v>1215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1500</v>
      </c>
      <c r="I4" s="29">
        <f t="shared" ref="I4:I17" si="0">IF(H4="","",(IF($C$20&lt;25%,"N/A",IF(H4&lt;=($D$20+$A$20),H4,"Descartado"))))</f>
        <v>1500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2000</v>
      </c>
      <c r="I5" s="29" t="str">
        <f t="shared" si="0"/>
        <v>Descartado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397.37681529416568</v>
      </c>
      <c r="B20" s="19">
        <f>COUNT(H3:H17)</f>
        <v>3</v>
      </c>
      <c r="C20" s="20">
        <f>IF(B20&lt;2,"N/A",(A20/D20))</f>
        <v>0.25283731018226835</v>
      </c>
      <c r="D20" s="21">
        <f>ROUND(AVERAGE(H3:H17),2)</f>
        <v>1571.67</v>
      </c>
      <c r="E20" s="22">
        <f>IFERROR(ROUND(IF(B20&lt;2,"N/A",(IF(C20&lt;=25%,"N/A",AVERAGE(I3:I17)))),2),"N/A")</f>
        <v>1357.5</v>
      </c>
      <c r="F20" s="22">
        <f>ROUND(MEDIAN(H3:H17),2)</f>
        <v>1500</v>
      </c>
      <c r="G20" s="23" t="str">
        <f>INDEX(G3:G17,MATCH(H20,H3:H17,0))</f>
        <v>R DE MELO SOUSA FERREIRA</v>
      </c>
      <c r="H20" s="24">
        <f>MIN(H3:H17)</f>
        <v>1215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1357.5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27150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4" zoomScaleNormal="100" zoomScaleSheetLayoutView="100" workbookViewId="0">
      <selection activeCell="I7" sqref="I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74</v>
      </c>
      <c r="C3" s="57" t="s">
        <v>69</v>
      </c>
      <c r="D3" s="60">
        <v>8</v>
      </c>
      <c r="E3" s="63">
        <f>IF(C20&lt;=25%,D20,MIN(E20:F20))</f>
        <v>4302.5</v>
      </c>
      <c r="F3" s="63">
        <f>MIN(H3:H17)</f>
        <v>3500</v>
      </c>
      <c r="G3" s="4" t="s">
        <v>106</v>
      </c>
      <c r="H3" s="13">
        <v>13500</v>
      </c>
      <c r="I3" s="29" t="str">
        <f>IF(H3="","",(IF($C$20&lt;25%,"N/A",IF(H3&lt;=($D$20+$A$20),H3,"Descartado"))))</f>
        <v>Descartado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3500</v>
      </c>
      <c r="I4" s="29">
        <f t="shared" ref="I4:I17" si="0">IF(H4="","",(IF($C$20&lt;25%,"N/A",IF(H4&lt;=($D$20+$A$20),H4,"Descartado"))))</f>
        <v>3500</v>
      </c>
    </row>
    <row r="5" spans="1:9">
      <c r="A5" s="53"/>
      <c r="B5" s="55"/>
      <c r="C5" s="58"/>
      <c r="D5" s="61"/>
      <c r="E5" s="64"/>
      <c r="F5" s="64"/>
      <c r="G5" s="4" t="s">
        <v>109</v>
      </c>
      <c r="H5" s="13">
        <v>4355</v>
      </c>
      <c r="I5" s="29">
        <f t="shared" si="0"/>
        <v>4355</v>
      </c>
    </row>
    <row r="6" spans="1:9">
      <c r="A6" s="53"/>
      <c r="B6" s="55"/>
      <c r="C6" s="58"/>
      <c r="D6" s="61"/>
      <c r="E6" s="64"/>
      <c r="F6" s="64"/>
      <c r="G6" s="4" t="s">
        <v>110</v>
      </c>
      <c r="H6" s="13">
        <v>4355</v>
      </c>
      <c r="I6" s="29">
        <f t="shared" si="0"/>
        <v>4355</v>
      </c>
    </row>
    <row r="7" spans="1:9">
      <c r="A7" s="53"/>
      <c r="B7" s="55"/>
      <c r="C7" s="58"/>
      <c r="D7" s="61"/>
      <c r="E7" s="64"/>
      <c r="F7" s="64"/>
      <c r="G7" s="4" t="s">
        <v>114</v>
      </c>
      <c r="H7" s="13">
        <v>5000</v>
      </c>
      <c r="I7" s="29">
        <f t="shared" si="0"/>
        <v>5000</v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4147.6267310354724</v>
      </c>
      <c r="B20" s="19">
        <f>COUNT(H3:H17)</f>
        <v>5</v>
      </c>
      <c r="C20" s="20">
        <f>IF(B20&lt;2,"N/A",(A20/D20))</f>
        <v>0.67528927564888841</v>
      </c>
      <c r="D20" s="21">
        <f>ROUND(AVERAGE(H3:H17),2)</f>
        <v>6142</v>
      </c>
      <c r="E20" s="22">
        <f>IFERROR(ROUND(IF(B20&lt;2,"N/A",(IF(C20&lt;=25%,"N/A",AVERAGE(I3:I17)))),2),"N/A")</f>
        <v>4302.5</v>
      </c>
      <c r="F20" s="22">
        <f>ROUND(MEDIAN(H3:H17),2)</f>
        <v>4355</v>
      </c>
      <c r="G20" s="23" t="str">
        <f>INDEX(G3:G17,MATCH(H20,H3:H17,0))</f>
        <v>LEK SOLUÇÕES EM EVENTOS LTDA</v>
      </c>
      <c r="H20" s="24">
        <f>MIN(H3:H17)</f>
        <v>3500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4302.5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34420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6" sqref="H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75</v>
      </c>
      <c r="C3" s="57" t="s">
        <v>69</v>
      </c>
      <c r="D3" s="60">
        <v>6</v>
      </c>
      <c r="E3" s="63">
        <f>IF(C20&lt;=25%,D20,MIN(E20:F20))</f>
        <v>645</v>
      </c>
      <c r="F3" s="63">
        <f>MIN(H3:H17)</f>
        <v>480</v>
      </c>
      <c r="G3" s="4" t="s">
        <v>106</v>
      </c>
      <c r="H3" s="13">
        <v>810</v>
      </c>
      <c r="I3" s="29">
        <f>IF(H3="","",(IF($C$20&lt;25%,"N/A",IF(H3&lt;=($D$20+$A$20),H3,"Descartado"))))</f>
        <v>810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480</v>
      </c>
      <c r="I4" s="29">
        <f t="shared" ref="I4:I17" si="0">IF(H4="","",(IF($C$20&lt;25%,"N/A",IF(H4&lt;=($D$20+$A$20),H4,"Descartado"))))</f>
        <v>480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2000</v>
      </c>
      <c r="I5" s="29" t="str">
        <f t="shared" si="0"/>
        <v>Descartado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799.52068974688405</v>
      </c>
      <c r="B20" s="19">
        <f>COUNT(H3:H17)</f>
        <v>3</v>
      </c>
      <c r="C20" s="20">
        <f>IF(B20&lt;2,"N/A",(A20/D20))</f>
        <v>0.72904400571446648</v>
      </c>
      <c r="D20" s="21">
        <f>ROUND(AVERAGE(H3:H17),2)</f>
        <v>1096.67</v>
      </c>
      <c r="E20" s="22">
        <f>IFERROR(ROUND(IF(B20&lt;2,"N/A",(IF(C20&lt;=25%,"N/A",AVERAGE(I3:I17)))),2),"N/A")</f>
        <v>645</v>
      </c>
      <c r="F20" s="22">
        <f>ROUND(MEDIAN(H3:H17),2)</f>
        <v>810</v>
      </c>
      <c r="G20" s="23" t="str">
        <f>INDEX(G3:G17,MATCH(H20,H3:H17,0))</f>
        <v>LEK SOLUÇÕES EM EVENTOS LTDA</v>
      </c>
      <c r="H20" s="24">
        <f>MIN(H3:H17)</f>
        <v>480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645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3870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76</v>
      </c>
      <c r="C3" s="57" t="s">
        <v>77</v>
      </c>
      <c r="D3" s="60">
        <v>10</v>
      </c>
      <c r="E3" s="63">
        <f>IF(C20&lt;=25%,D20,MIN(E20:F20))</f>
        <v>4862.5</v>
      </c>
      <c r="F3" s="63">
        <f>MIN(H3:H17)</f>
        <v>4725</v>
      </c>
      <c r="G3" s="4" t="s">
        <v>106</v>
      </c>
      <c r="H3" s="13">
        <v>4725</v>
      </c>
      <c r="I3" s="29">
        <f>IF(H3="","",(IF($C$20&lt;25%,"N/A",IF(H3&lt;=($D$20+$A$20),H3,"Descartado"))))</f>
        <v>4725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14000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5000</v>
      </c>
      <c r="I5" s="29">
        <f t="shared" si="0"/>
        <v>5000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5277.3296593384548</v>
      </c>
      <c r="B20" s="19">
        <f>COUNT(H3:H17)</f>
        <v>3</v>
      </c>
      <c r="C20" s="20">
        <f>IF(B20&lt;2,"N/A",(A20/D20))</f>
        <v>0.66731277770887842</v>
      </c>
      <c r="D20" s="21">
        <f>ROUND(AVERAGE(H3:H17),2)</f>
        <v>7908.33</v>
      </c>
      <c r="E20" s="22">
        <f>IFERROR(ROUND(IF(B20&lt;2,"N/A",(IF(C20&lt;=25%,"N/A",AVERAGE(I3:I17)))),2),"N/A")</f>
        <v>4862.5</v>
      </c>
      <c r="F20" s="22">
        <f>ROUND(MEDIAN(H3:H17),2)</f>
        <v>5000</v>
      </c>
      <c r="G20" s="23" t="str">
        <f>INDEX(G3:G17,MATCH(H20,H3:H17,0))</f>
        <v>R DE MELO SOUSA FERREIRA</v>
      </c>
      <c r="H20" s="24">
        <f>MIN(H3:H17)</f>
        <v>4725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4862.5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48625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I5" sqref="I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50" t="s">
        <v>11</v>
      </c>
      <c r="B1" s="51"/>
      <c r="C1" s="51"/>
      <c r="D1" s="51"/>
      <c r="E1" s="51"/>
      <c r="F1" s="51"/>
      <c r="G1" s="51"/>
      <c r="H1" s="51"/>
      <c r="I1" s="52"/>
    </row>
    <row r="2" spans="1:9" ht="25.5">
      <c r="A2" s="53" t="s">
        <v>44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53"/>
      <c r="B3" s="54" t="s">
        <v>91</v>
      </c>
      <c r="C3" s="57" t="s">
        <v>77</v>
      </c>
      <c r="D3" s="60">
        <v>5</v>
      </c>
      <c r="E3" s="63">
        <f>IF(C20&lt;=25%,D20,MIN(E20:F20))</f>
        <v>83.75</v>
      </c>
      <c r="F3" s="63">
        <f>MIN(H3:H17)</f>
        <v>67.5</v>
      </c>
      <c r="G3" s="4" t="s">
        <v>106</v>
      </c>
      <c r="H3" s="13">
        <v>67.5</v>
      </c>
      <c r="I3" s="29">
        <f>IF(H3="","",(IF($C$20&lt;25%,"N/A",IF(H3&lt;=($D$20+$A$20),H3,"Descartado"))))</f>
        <v>67.5</v>
      </c>
    </row>
    <row r="4" spans="1:9">
      <c r="A4" s="53"/>
      <c r="B4" s="55"/>
      <c r="C4" s="58"/>
      <c r="D4" s="61"/>
      <c r="E4" s="64"/>
      <c r="F4" s="64"/>
      <c r="G4" s="4" t="s">
        <v>108</v>
      </c>
      <c r="H4" s="13">
        <v>350</v>
      </c>
      <c r="I4" s="29" t="str">
        <f t="shared" ref="I4:I17" si="0">IF(H4="","",(IF($C$20&lt;25%,"N/A",IF(H4&lt;=($D$20+$A$20),H4,"Descartado"))))</f>
        <v>Descartado</v>
      </c>
    </row>
    <row r="5" spans="1:9">
      <c r="A5" s="53"/>
      <c r="B5" s="55"/>
      <c r="C5" s="58"/>
      <c r="D5" s="61"/>
      <c r="E5" s="64"/>
      <c r="F5" s="64"/>
      <c r="G5" s="4" t="s">
        <v>114</v>
      </c>
      <c r="H5" s="13">
        <v>100</v>
      </c>
      <c r="I5" s="29">
        <f t="shared" si="0"/>
        <v>100</v>
      </c>
    </row>
    <row r="6" spans="1:9">
      <c r="A6" s="53"/>
      <c r="B6" s="55"/>
      <c r="C6" s="58"/>
      <c r="D6" s="61"/>
      <c r="E6" s="64"/>
      <c r="F6" s="64"/>
      <c r="G6" s="4"/>
      <c r="H6" s="13"/>
      <c r="I6" s="29" t="str">
        <f t="shared" si="0"/>
        <v/>
      </c>
    </row>
    <row r="7" spans="1:9">
      <c r="A7" s="53"/>
      <c r="B7" s="55"/>
      <c r="C7" s="58"/>
      <c r="D7" s="61"/>
      <c r="E7" s="64"/>
      <c r="F7" s="64"/>
      <c r="G7" s="4"/>
      <c r="H7" s="13"/>
      <c r="I7" s="29" t="str">
        <f t="shared" si="0"/>
        <v/>
      </c>
    </row>
    <row r="8" spans="1:9">
      <c r="A8" s="53"/>
      <c r="B8" s="55"/>
      <c r="C8" s="58"/>
      <c r="D8" s="61"/>
      <c r="E8" s="64"/>
      <c r="F8" s="64"/>
      <c r="G8" s="4"/>
      <c r="H8" s="13"/>
      <c r="I8" s="29" t="str">
        <f t="shared" si="0"/>
        <v/>
      </c>
    </row>
    <row r="9" spans="1:9">
      <c r="A9" s="53"/>
      <c r="B9" s="55"/>
      <c r="C9" s="58"/>
      <c r="D9" s="61"/>
      <c r="E9" s="64"/>
      <c r="F9" s="64"/>
      <c r="G9" s="4"/>
      <c r="H9" s="13"/>
      <c r="I9" s="29" t="str">
        <f t="shared" si="0"/>
        <v/>
      </c>
    </row>
    <row r="10" spans="1:9">
      <c r="A10" s="53"/>
      <c r="B10" s="55"/>
      <c r="C10" s="58"/>
      <c r="D10" s="61"/>
      <c r="E10" s="64"/>
      <c r="F10" s="64"/>
      <c r="G10" s="4"/>
      <c r="H10" s="13"/>
      <c r="I10" s="29" t="str">
        <f t="shared" si="0"/>
        <v/>
      </c>
    </row>
    <row r="11" spans="1:9">
      <c r="A11" s="53"/>
      <c r="B11" s="55"/>
      <c r="C11" s="58"/>
      <c r="D11" s="61"/>
      <c r="E11" s="64"/>
      <c r="F11" s="64"/>
      <c r="G11" s="4"/>
      <c r="H11" s="13"/>
      <c r="I11" s="29" t="str">
        <f t="shared" si="0"/>
        <v/>
      </c>
    </row>
    <row r="12" spans="1:9">
      <c r="A12" s="53"/>
      <c r="B12" s="55"/>
      <c r="C12" s="58"/>
      <c r="D12" s="61"/>
      <c r="E12" s="64"/>
      <c r="F12" s="64"/>
      <c r="G12" s="4"/>
      <c r="H12" s="13"/>
      <c r="I12" s="29" t="str">
        <f t="shared" si="0"/>
        <v/>
      </c>
    </row>
    <row r="13" spans="1:9">
      <c r="A13" s="53"/>
      <c r="B13" s="55"/>
      <c r="C13" s="58"/>
      <c r="D13" s="61"/>
      <c r="E13" s="64"/>
      <c r="F13" s="64"/>
      <c r="G13" s="4"/>
      <c r="H13" s="13"/>
      <c r="I13" s="29" t="str">
        <f t="shared" si="0"/>
        <v/>
      </c>
    </row>
    <row r="14" spans="1:9">
      <c r="A14" s="53"/>
      <c r="B14" s="55"/>
      <c r="C14" s="58"/>
      <c r="D14" s="61"/>
      <c r="E14" s="64"/>
      <c r="F14" s="64"/>
      <c r="G14" s="4"/>
      <c r="H14" s="13"/>
      <c r="I14" s="29" t="str">
        <f t="shared" si="0"/>
        <v/>
      </c>
    </row>
    <row r="15" spans="1:9">
      <c r="A15" s="53"/>
      <c r="B15" s="55"/>
      <c r="C15" s="58"/>
      <c r="D15" s="61"/>
      <c r="E15" s="64"/>
      <c r="F15" s="64"/>
      <c r="G15" s="4"/>
      <c r="H15" s="13"/>
      <c r="I15" s="29" t="str">
        <f t="shared" si="0"/>
        <v/>
      </c>
    </row>
    <row r="16" spans="1:9">
      <c r="A16" s="53"/>
      <c r="B16" s="55"/>
      <c r="C16" s="58"/>
      <c r="D16" s="61"/>
      <c r="E16" s="64"/>
      <c r="F16" s="64"/>
      <c r="G16" s="4"/>
      <c r="H16" s="13"/>
      <c r="I16" s="29" t="str">
        <f t="shared" si="0"/>
        <v/>
      </c>
    </row>
    <row r="17" spans="1:11">
      <c r="A17" s="53"/>
      <c r="B17" s="56"/>
      <c r="C17" s="59"/>
      <c r="D17" s="62"/>
      <c r="E17" s="65"/>
      <c r="F17" s="65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72" t="s">
        <v>33</v>
      </c>
      <c r="H19" s="73"/>
      <c r="I19" s="31"/>
    </row>
    <row r="20" spans="1:11">
      <c r="A20" s="19">
        <f>IF(B20&lt;2,"N/A",(STDEV(H3:H17)))</f>
        <v>154.5760330711071</v>
      </c>
      <c r="B20" s="19">
        <f>COUNT(H3:H17)</f>
        <v>3</v>
      </c>
      <c r="C20" s="20">
        <f>IF(B20&lt;2,"N/A",(A20/D20))</f>
        <v>0.89609294533975137</v>
      </c>
      <c r="D20" s="21">
        <f>ROUND(AVERAGE(H3:H17),2)</f>
        <v>172.5</v>
      </c>
      <c r="E20" s="22">
        <f>IFERROR(ROUND(IF(B20&lt;2,"N/A",(IF(C20&lt;=25%,"N/A",AVERAGE(I3:I17)))),2),"N/A")</f>
        <v>83.75</v>
      </c>
      <c r="F20" s="22">
        <f>ROUND(MEDIAN(H3:H17),2)</f>
        <v>100</v>
      </c>
      <c r="G20" s="23" t="str">
        <f>INDEX(G3:G17,MATCH(H20,H3:H17,0))</f>
        <v>R DE MELO SOUSA FERREIRA</v>
      </c>
      <c r="H20" s="24">
        <f>MIN(H3:H17)</f>
        <v>67.5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74"/>
      <c r="E22" s="74"/>
      <c r="F22" s="35"/>
      <c r="G22" s="25" t="s">
        <v>36</v>
      </c>
      <c r="H22" s="26">
        <f>IF(C20&lt;=25%,D20,MIN(E20:F20))</f>
        <v>83.75</v>
      </c>
    </row>
    <row r="23" spans="1:11">
      <c r="B23" s="32"/>
      <c r="C23" s="32"/>
      <c r="D23" s="74"/>
      <c r="E23" s="74"/>
      <c r="F23" s="36"/>
      <c r="G23" s="27" t="s">
        <v>8</v>
      </c>
      <c r="H23" s="28">
        <f>ROUND(H22,2)*D3</f>
        <v>418.75</v>
      </c>
    </row>
    <row r="24" spans="1:11">
      <c r="B24" s="37"/>
      <c r="C24" s="37"/>
      <c r="D24" s="31"/>
      <c r="E24" s="31"/>
    </row>
    <row r="26" spans="1:11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11" ht="12.75" customHeight="1">
      <c r="A27" s="66" t="s">
        <v>25</v>
      </c>
      <c r="B27" s="67"/>
      <c r="C27" s="67"/>
      <c r="D27" s="67"/>
      <c r="E27" s="67"/>
      <c r="F27" s="67"/>
      <c r="G27" s="67"/>
      <c r="H27" s="67"/>
      <c r="I27" s="68"/>
    </row>
    <row r="28" spans="1:11" ht="12.75" customHeight="1">
      <c r="A28" s="66" t="s">
        <v>26</v>
      </c>
      <c r="B28" s="67"/>
      <c r="C28" s="67"/>
      <c r="D28" s="67"/>
      <c r="E28" s="67"/>
      <c r="F28" s="67"/>
      <c r="G28" s="67"/>
      <c r="H28" s="67"/>
      <c r="I28" s="68"/>
    </row>
    <row r="29" spans="1:11">
      <c r="A29" s="66" t="s">
        <v>27</v>
      </c>
      <c r="B29" s="67"/>
      <c r="C29" s="67"/>
      <c r="D29" s="67"/>
      <c r="E29" s="67"/>
      <c r="F29" s="67"/>
      <c r="G29" s="67"/>
      <c r="H29" s="67"/>
      <c r="I29" s="68"/>
    </row>
    <row r="30" spans="1:11" ht="12.75" customHeight="1">
      <c r="A30" s="66" t="s">
        <v>28</v>
      </c>
      <c r="B30" s="67"/>
      <c r="C30" s="67"/>
      <c r="D30" s="67"/>
      <c r="E30" s="67"/>
      <c r="F30" s="67"/>
      <c r="G30" s="67"/>
      <c r="H30" s="67"/>
      <c r="I30" s="68"/>
    </row>
    <row r="31" spans="1:11" ht="12.75" customHeight="1">
      <c r="A31" s="66" t="s">
        <v>29</v>
      </c>
      <c r="B31" s="67"/>
      <c r="C31" s="67"/>
      <c r="D31" s="67"/>
      <c r="E31" s="67"/>
      <c r="F31" s="67"/>
      <c r="G31" s="67"/>
      <c r="H31" s="67"/>
      <c r="I31" s="68"/>
    </row>
    <row r="32" spans="1:11" ht="24.75" customHeight="1">
      <c r="A32" s="69" t="s">
        <v>30</v>
      </c>
      <c r="B32" s="70"/>
      <c r="C32" s="70"/>
      <c r="D32" s="70"/>
      <c r="E32" s="70"/>
      <c r="F32" s="70"/>
      <c r="G32" s="70"/>
      <c r="H32" s="70"/>
      <c r="I32" s="71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34</vt:i4>
      </vt:variant>
      <vt:variant>
        <vt:lpstr>Intervalos nomeados</vt:lpstr>
      </vt:variant>
      <vt:variant>
        <vt:i4>2</vt:i4>
      </vt:variant>
    </vt:vector>
  </HeadingPairs>
  <TitlesOfParts>
    <vt:vector size="36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2023-03-09T19:20:35Z</cp:lastPrinted>
  <dcterms:created xsi:type="dcterms:W3CDTF">2019-01-16T20:04:04Z</dcterms:created>
  <dcterms:modified xsi:type="dcterms:W3CDTF">2023-04-03T13:57:52Z</dcterms:modified>
</cp:coreProperties>
</file>